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8" activeTab="1"/>
  </bookViews>
  <sheets>
    <sheet name="Cestovní příkaz-verze" sheetId="3" r:id="rId1"/>
    <sheet name="Cestovní příkaz" sheetId="1" r:id="rId2"/>
    <sheet name="Nastavení" sheetId="2" r:id="rId3"/>
  </sheets>
  <definedNames>
    <definedName name="_xlnm.Print_Area" localSheetId="1">'Cestovní příkaz'!$A$1:$L$75</definedName>
    <definedName name="_xlnm.Print_Area" localSheetId="0">'Cestovní příkaz-verze'!$A$1:$L$75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N20" i="3"/>
  <c r="N21" i="3"/>
  <c r="N22" i="3"/>
  <c r="A75" i="3" l="1"/>
  <c r="E70" i="3"/>
  <c r="C70" i="3"/>
  <c r="E67" i="3"/>
  <c r="C67" i="3"/>
  <c r="E66" i="3"/>
  <c r="C66" i="3"/>
  <c r="E65" i="3"/>
  <c r="C65" i="3"/>
  <c r="K60" i="3"/>
  <c r="K58" i="3"/>
  <c r="K56" i="3"/>
  <c r="K54" i="3"/>
  <c r="K52" i="3"/>
  <c r="K50" i="3"/>
  <c r="N42" i="3"/>
  <c r="G42" i="3"/>
  <c r="K42" i="3" s="1"/>
  <c r="N41" i="3"/>
  <c r="G41" i="3"/>
  <c r="K41" i="3" s="1"/>
  <c r="N40" i="3"/>
  <c r="G40" i="3"/>
  <c r="K40" i="3" s="1"/>
  <c r="Q39" i="3"/>
  <c r="P39" i="3"/>
  <c r="N39" i="3"/>
  <c r="G39" i="3"/>
  <c r="K39" i="3" s="1"/>
  <c r="Q38" i="3"/>
  <c r="P38" i="3"/>
  <c r="N38" i="3"/>
  <c r="K38" i="3"/>
  <c r="G38" i="3"/>
  <c r="Q37" i="3"/>
  <c r="P37" i="3"/>
  <c r="N37" i="3"/>
  <c r="G37" i="3"/>
  <c r="K37" i="3" s="1"/>
  <c r="Q36" i="3"/>
  <c r="P36" i="3"/>
  <c r="N36" i="3"/>
  <c r="G36" i="3"/>
  <c r="K36" i="3" s="1"/>
  <c r="Q35" i="3"/>
  <c r="P35" i="3"/>
  <c r="N35" i="3"/>
  <c r="G35" i="3"/>
  <c r="K35" i="3" s="1"/>
  <c r="N34" i="3"/>
  <c r="G34" i="3"/>
  <c r="K34" i="3" s="1"/>
  <c r="N33" i="3"/>
  <c r="G33" i="3"/>
  <c r="K33" i="3" s="1"/>
  <c r="N32" i="3"/>
  <c r="G32" i="3"/>
  <c r="K32" i="3" s="1"/>
  <c r="N31" i="3"/>
  <c r="G31" i="3"/>
  <c r="K31" i="3" s="1"/>
  <c r="N30" i="3"/>
  <c r="G30" i="3"/>
  <c r="B30" i="3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G29" i="3"/>
  <c r="H29" i="3" s="1"/>
  <c r="I29" i="3" s="1"/>
  <c r="J29" i="3" s="1"/>
  <c r="K29" i="3" s="1"/>
  <c r="L29" i="3" s="1"/>
  <c r="A24" i="3"/>
  <c r="N23" i="3"/>
  <c r="G23" i="3"/>
  <c r="K23" i="3" s="1"/>
  <c r="N19" i="3"/>
  <c r="G19" i="3"/>
  <c r="K19" i="3" s="1"/>
  <c r="N18" i="3"/>
  <c r="G18" i="3"/>
  <c r="K18" i="3" s="1"/>
  <c r="N17" i="3"/>
  <c r="G17" i="3"/>
  <c r="A3" i="3"/>
  <c r="L1" i="3"/>
  <c r="C64" i="3" l="1"/>
  <c r="C68" i="3"/>
  <c r="E63" i="3"/>
  <c r="L11" i="3"/>
  <c r="E64" i="3"/>
  <c r="E69" i="3" s="1"/>
  <c r="E71" i="3" s="1"/>
  <c r="K17" i="3"/>
  <c r="K30" i="3"/>
  <c r="K52" i="1"/>
  <c r="K54" i="1"/>
  <c r="K56" i="1"/>
  <c r="K58" i="1"/>
  <c r="K60" i="1"/>
  <c r="C69" i="3" l="1"/>
  <c r="C71" i="3" s="1"/>
  <c r="Q36" i="1"/>
  <c r="Q35" i="1"/>
  <c r="Q34" i="1"/>
  <c r="Q33" i="1"/>
  <c r="Q32" i="1"/>
  <c r="P36" i="1"/>
  <c r="K50" i="1" s="1"/>
  <c r="P35" i="1"/>
  <c r="P34" i="1"/>
  <c r="P33" i="1"/>
  <c r="P32" i="1"/>
  <c r="A21" i="1" l="1"/>
  <c r="A3" i="1" l="1"/>
  <c r="E66" i="1"/>
  <c r="E67" i="1"/>
  <c r="E65" i="1"/>
  <c r="G28" i="1" l="1"/>
  <c r="K28" i="1" s="1"/>
  <c r="G29" i="1"/>
  <c r="K29" i="1" s="1"/>
  <c r="G30" i="1"/>
  <c r="K30" i="1" s="1"/>
  <c r="G31" i="1"/>
  <c r="K31" i="1" s="1"/>
  <c r="G32" i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27" i="1"/>
  <c r="G27" i="1" s="1"/>
  <c r="E70" i="1"/>
  <c r="C16" i="2"/>
  <c r="G26" i="1" s="1"/>
  <c r="B16" i="2"/>
  <c r="B15" i="2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K32" i="1"/>
  <c r="B14" i="2" l="1"/>
  <c r="B13" i="2"/>
  <c r="H26" i="1"/>
  <c r="I26" i="1" s="1"/>
  <c r="J26" i="1" s="1"/>
  <c r="K26" i="1" s="1"/>
  <c r="L26" i="1" s="1"/>
  <c r="L11" i="1"/>
  <c r="E63" i="1"/>
  <c r="E64" i="1"/>
  <c r="C15" i="2"/>
  <c r="C14" i="2" s="1"/>
  <c r="C13" i="2" s="1"/>
  <c r="K27" i="1"/>
  <c r="G20" i="1" l="1"/>
  <c r="G19" i="1"/>
  <c r="G18" i="1"/>
  <c r="L1" i="1" l="1"/>
  <c r="A75" i="1" l="1"/>
  <c r="C70" i="1" l="1"/>
  <c r="C67" i="1" l="1"/>
  <c r="C66" i="1"/>
  <c r="C65" i="1"/>
  <c r="C68" i="1" l="1"/>
  <c r="N18" i="1"/>
  <c r="N19" i="1"/>
  <c r="N20" i="1"/>
  <c r="N17" i="1"/>
  <c r="G17" i="1" s="1"/>
  <c r="K20" i="1" l="1"/>
  <c r="K19" i="1"/>
  <c r="K17" i="1"/>
  <c r="C64" i="1" l="1"/>
  <c r="C69" i="1" s="1"/>
  <c r="C71" i="1" s="1"/>
  <c r="K18" i="1"/>
  <c r="E69" i="1" s="1"/>
  <c r="E71" i="1" s="1"/>
</calcChain>
</file>

<file path=xl/comments1.xml><?xml version="1.0" encoding="utf-8"?>
<comments xmlns="http://schemas.openxmlformats.org/spreadsheetml/2006/main">
  <authors>
    <author>Autor</author>
  </authors>
  <commentList>
    <comment ref="E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Zapište titul, jméno a příjmení zaměstnance
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>Zapište bydliště zaměstnance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>Zapište dobu začátku pracovní cesty, hodiny a minuty oddělte dvojtečkou (:)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>Zapište datum konce pracovní cesty, doba trvání pracovní cesty je pro vykázání na tomto formuláři nejvýše 16 dní včetně prvního a posledního dne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X Nestanoveno
O Osobní vlak 
R Rychlík 
A Autobus 
AUS Auto služební 
AUV Auto privátní 
L Letadlo 
MOS Motocykl služební 
MOV Motocykl privátní 
P Pěšky, MHD 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238"/>
          </rPr>
          <t>Podpis vedoucího zaměstnance oprávněného k nařízení pracovní cesty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Zapište výši poskytnuté zálohy, pokud záloha není poskytnuta, napiště 0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 dobu trvání pracovní cesty
</t>
        </r>
        <r>
          <rPr>
            <b/>
            <sz val="9"/>
            <color indexed="81"/>
            <rFont val="Tahoma"/>
            <family val="2"/>
            <charset val="238"/>
          </rPr>
          <t>&lt; 5</t>
        </r>
        <r>
          <rPr>
            <sz val="9"/>
            <color indexed="81"/>
            <rFont val="Tahoma"/>
            <family val="2"/>
            <charset val="238"/>
          </rPr>
          <t xml:space="preserve"> - méně než 5 hodin
</t>
        </r>
        <r>
          <rPr>
            <b/>
            <sz val="9"/>
            <color indexed="81"/>
            <rFont val="Tahoma"/>
            <family val="2"/>
            <charset val="238"/>
          </rPr>
          <t>[5; 12]</t>
        </r>
        <r>
          <rPr>
            <sz val="9"/>
            <color indexed="81"/>
            <rFont val="Tahoma"/>
            <family val="2"/>
            <charset val="238"/>
          </rPr>
          <t xml:space="preserve"> - 5 hodin až 12 hodin
</t>
        </r>
        <r>
          <rPr>
            <b/>
            <sz val="9"/>
            <color indexed="81"/>
            <rFont val="Tahoma"/>
            <family val="2"/>
            <charset val="238"/>
          </rPr>
          <t>(12; 18]</t>
        </r>
        <r>
          <rPr>
            <sz val="9"/>
            <color indexed="81"/>
            <rFont val="Tahoma"/>
            <family val="2"/>
            <charset val="238"/>
          </rPr>
          <t xml:space="preserve"> - více než 12 hodin až 18 hodin
</t>
        </r>
        <r>
          <rPr>
            <b/>
            <sz val="9"/>
            <color indexed="81"/>
            <rFont val="Tahoma"/>
            <family val="2"/>
            <charset val="238"/>
          </rPr>
          <t>&gt; 18</t>
        </r>
        <r>
          <rPr>
            <sz val="9"/>
            <color indexed="81"/>
            <rFont val="Tahoma"/>
            <family val="2"/>
            <charset val="238"/>
          </rPr>
          <t xml:space="preserve"> - více než 18 hodin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snídaně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oběda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večeře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 dobu trvání pracovní cesty
</t>
        </r>
        <r>
          <rPr>
            <b/>
            <sz val="9"/>
            <color indexed="81"/>
            <rFont val="Tahoma"/>
            <family val="2"/>
            <charset val="238"/>
          </rPr>
          <t>&lt; 5</t>
        </r>
        <r>
          <rPr>
            <sz val="9"/>
            <color indexed="81"/>
            <rFont val="Tahoma"/>
            <family val="2"/>
            <charset val="238"/>
          </rPr>
          <t xml:space="preserve"> - méně než 5 hodin
</t>
        </r>
        <r>
          <rPr>
            <b/>
            <sz val="9"/>
            <color indexed="81"/>
            <rFont val="Tahoma"/>
            <family val="2"/>
            <charset val="238"/>
          </rPr>
          <t>[5; 12]</t>
        </r>
        <r>
          <rPr>
            <sz val="9"/>
            <color indexed="81"/>
            <rFont val="Tahoma"/>
            <family val="2"/>
            <charset val="238"/>
          </rPr>
          <t xml:space="preserve"> - 5 hodin až 12 hodin
</t>
        </r>
        <r>
          <rPr>
            <b/>
            <sz val="9"/>
            <color indexed="81"/>
            <rFont val="Tahoma"/>
            <family val="2"/>
            <charset val="238"/>
          </rPr>
          <t>(12; 18]</t>
        </r>
        <r>
          <rPr>
            <sz val="9"/>
            <color indexed="81"/>
            <rFont val="Tahoma"/>
            <family val="2"/>
            <charset val="238"/>
          </rPr>
          <t xml:space="preserve"> - více než 12 hodin až 18 hodin
</t>
        </r>
        <r>
          <rPr>
            <b/>
            <sz val="9"/>
            <color indexed="81"/>
            <rFont val="Tahoma"/>
            <family val="2"/>
            <charset val="238"/>
          </rPr>
          <t>&gt; 18</t>
        </r>
        <r>
          <rPr>
            <sz val="9"/>
            <color indexed="81"/>
            <rFont val="Tahoma"/>
            <family val="2"/>
            <charset val="238"/>
          </rPr>
          <t xml:space="preserve"> - více než 18 hodin
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snídaně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oběda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večeře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238"/>
          </rPr>
          <t>Uveďte průměrnou spotřebu vozidla, pokud se jedná o cestu soukromým autem (AUV)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Registrační značka soukromého vozidla</t>
        </r>
      </text>
    </comment>
    <comment ref="C46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238"/>
          </rPr>
          <t>Uveďte cenu paliva, pokud ji současně dokládáte paragonem, jinak nevyplňujte a automaticky bude použita cena stanovená vyhláškou</t>
        </r>
      </text>
    </comment>
    <comment ref="H4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O Osobní vlak 
R Rychlík 
A Autobus 
AUS Auto služební 
AUV Auto privátní 
L Letadlo 
MOS Motocykl služební 
MOV Motocykl privátní 
P Pěšky, MHD 
</t>
        </r>
      </text>
    </comment>
    <comment ref="I49" authorId="0" shapeId="0">
      <text>
        <r>
          <rPr>
            <sz val="9"/>
            <color indexed="81"/>
            <rFont val="Tahoma"/>
            <family val="2"/>
            <charset val="238"/>
          </rPr>
          <t>Vyplňte jen v případě jízdy soukromým automobilem (AUV)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238"/>
          </rPr>
          <t>Zapiště jízdné podle přiložených jízdenek veřejné dopravy</t>
        </r>
      </text>
    </comment>
    <comment ref="C71" authorId="0" shapeId="0">
      <text>
        <r>
          <rPr>
            <sz val="9"/>
            <color indexed="81"/>
            <rFont val="Tahoma"/>
            <family val="2"/>
            <charset val="238"/>
          </rPr>
          <t>Doplatek zaokrouhlený na celé Kč nahoru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Zapište titul, jméno a příjmení zaměstnance
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>Zapište bydliště zaměstnance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>Zapište dobu začátku pracovní cesty, hodiny a minuty oddělte dvojtečkou (:)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>Zapište datum konce pracovní cesty, doba trvání pracovní cesty je pro vykázání na tomto formuláři nejvýše 16 dní včetně prvního a posledního dne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X Nestanoveno
O Osobní vlak 
R Rychlík 
A Autobus 
AUS Auto služební 
AUV Auto privátní 
L Letadlo 
MOS Motocykl služební 
MOV Motocykl privátní 
P Pěšky, MHD 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238"/>
          </rPr>
          <t>Podpis vedoucího zaměstnance oprávněného k nařízení pracovní cesty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Zapište výši poskytnuté zálohy, pokud záloha není poskytnuta, napiště 0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 dobu trvání pracovní cesty
</t>
        </r>
        <r>
          <rPr>
            <b/>
            <sz val="9"/>
            <color indexed="81"/>
            <rFont val="Tahoma"/>
            <family val="2"/>
            <charset val="238"/>
          </rPr>
          <t>&lt; 5</t>
        </r>
        <r>
          <rPr>
            <sz val="9"/>
            <color indexed="81"/>
            <rFont val="Tahoma"/>
            <family val="2"/>
            <charset val="238"/>
          </rPr>
          <t xml:space="preserve"> - méně než 5 hodin
</t>
        </r>
        <r>
          <rPr>
            <b/>
            <sz val="9"/>
            <color indexed="81"/>
            <rFont val="Tahoma"/>
            <family val="2"/>
            <charset val="238"/>
          </rPr>
          <t>[5; 12]</t>
        </r>
        <r>
          <rPr>
            <sz val="9"/>
            <color indexed="81"/>
            <rFont val="Tahoma"/>
            <family val="2"/>
            <charset val="238"/>
          </rPr>
          <t xml:space="preserve"> - 5 hodin až 12 hodin
</t>
        </r>
        <r>
          <rPr>
            <b/>
            <sz val="9"/>
            <color indexed="81"/>
            <rFont val="Tahoma"/>
            <family val="2"/>
            <charset val="238"/>
          </rPr>
          <t>(12; 18]</t>
        </r>
        <r>
          <rPr>
            <sz val="9"/>
            <color indexed="81"/>
            <rFont val="Tahoma"/>
            <family val="2"/>
            <charset val="238"/>
          </rPr>
          <t xml:space="preserve"> - více než 12 hodin až 18 hodin
</t>
        </r>
        <r>
          <rPr>
            <b/>
            <sz val="9"/>
            <color indexed="81"/>
            <rFont val="Tahoma"/>
            <family val="2"/>
            <charset val="238"/>
          </rPr>
          <t>&gt; 18</t>
        </r>
        <r>
          <rPr>
            <sz val="9"/>
            <color indexed="81"/>
            <rFont val="Tahoma"/>
            <family val="2"/>
            <charset val="238"/>
          </rPr>
          <t xml:space="preserve"> - více než 18 hodin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snídaně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oběda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večeře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 dobu trvání pracovní cesty
</t>
        </r>
        <r>
          <rPr>
            <b/>
            <sz val="9"/>
            <color indexed="81"/>
            <rFont val="Tahoma"/>
            <family val="2"/>
            <charset val="238"/>
          </rPr>
          <t>&lt; 5</t>
        </r>
        <r>
          <rPr>
            <sz val="9"/>
            <color indexed="81"/>
            <rFont val="Tahoma"/>
            <family val="2"/>
            <charset val="238"/>
          </rPr>
          <t xml:space="preserve"> - méně než 5 hodin
</t>
        </r>
        <r>
          <rPr>
            <b/>
            <sz val="9"/>
            <color indexed="81"/>
            <rFont val="Tahoma"/>
            <family val="2"/>
            <charset val="238"/>
          </rPr>
          <t>[5; 12]</t>
        </r>
        <r>
          <rPr>
            <sz val="9"/>
            <color indexed="81"/>
            <rFont val="Tahoma"/>
            <family val="2"/>
            <charset val="238"/>
          </rPr>
          <t xml:space="preserve"> - 5 hodin až 12 hodin
</t>
        </r>
        <r>
          <rPr>
            <b/>
            <sz val="9"/>
            <color indexed="81"/>
            <rFont val="Tahoma"/>
            <family val="2"/>
            <charset val="238"/>
          </rPr>
          <t>(12; 18]</t>
        </r>
        <r>
          <rPr>
            <sz val="9"/>
            <color indexed="81"/>
            <rFont val="Tahoma"/>
            <family val="2"/>
            <charset val="238"/>
          </rPr>
          <t xml:space="preserve"> - více než 12 hodin až 18 hodin
</t>
        </r>
        <r>
          <rPr>
            <b/>
            <sz val="9"/>
            <color indexed="81"/>
            <rFont val="Tahoma"/>
            <family val="2"/>
            <charset val="238"/>
          </rPr>
          <t>&gt; 18</t>
        </r>
        <r>
          <rPr>
            <sz val="9"/>
            <color indexed="81"/>
            <rFont val="Tahoma"/>
            <family val="2"/>
            <charset val="238"/>
          </rPr>
          <t xml:space="preserve"> - více než 18 hodin
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snídaně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oběda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večeře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238"/>
          </rPr>
          <t>Uveďte průměrnou spotřebu vozidla, pokud se jedná o cestu soukromým autem (AUV)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Registrační značka soukromého vozidla</t>
        </r>
      </text>
    </comment>
    <comment ref="C46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238"/>
          </rPr>
          <t>Uveďte cenu paliva, pokud ji současně dokládáte paragonem, jinak nevyplňujte a automaticky bude použita cena stanovená vyhláškou</t>
        </r>
      </text>
    </comment>
    <comment ref="H4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O Osobní vlak 
R Rychlík 
A Autobus 
AUS Auto služební 
AUV Auto privátní 
L Letadlo 
MOS Motocykl služební 
MOV Motocykl privátní 
P Pěšky, MHD 
</t>
        </r>
      </text>
    </comment>
    <comment ref="I49" authorId="0" shapeId="0">
      <text>
        <r>
          <rPr>
            <sz val="9"/>
            <color indexed="81"/>
            <rFont val="Tahoma"/>
            <family val="2"/>
            <charset val="238"/>
          </rPr>
          <t>Vyplňte jen v případě jízdy soukromým automobilem (AUV)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238"/>
          </rPr>
          <t>Zapiště jízdné podle přiložených jízdenek veřejné dopravy</t>
        </r>
      </text>
    </comment>
    <comment ref="C71" authorId="0" shapeId="0">
      <text>
        <r>
          <rPr>
            <sz val="9"/>
            <color indexed="81"/>
            <rFont val="Tahoma"/>
            <family val="2"/>
            <charset val="238"/>
          </rPr>
          <t>Doplatek zaokrouhlený na celé Kč nahoru</t>
        </r>
      </text>
    </comment>
  </commentList>
</comments>
</file>

<file path=xl/sharedStrings.xml><?xml version="1.0" encoding="utf-8"?>
<sst xmlns="http://schemas.openxmlformats.org/spreadsheetml/2006/main" count="301" uniqueCount="137">
  <si>
    <t>Den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</si>
  <si>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</si>
  <si>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</si>
  <si>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</si>
  <si>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</si>
  <si>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</si>
  <si>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</si>
  <si>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</si>
  <si>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</si>
  <si>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</si>
  <si>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</si>
  <si>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</si>
  <si>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</si>
  <si>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</si>
  <si>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</si>
  <si>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</si>
  <si>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</si>
  <si>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</si>
  <si>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Oběd</t>
  </si>
  <si>
    <t>Večeře</t>
  </si>
  <si>
    <t>&gt; 18</t>
  </si>
  <si>
    <t>Snídaně</t>
  </si>
  <si>
    <t>Stravné zaměstnance</t>
  </si>
  <si>
    <t>Doba
hodin</t>
  </si>
  <si>
    <t>Sazba
Kč</t>
  </si>
  <si>
    <t>Období</t>
  </si>
  <si>
    <t>Stravné
Kč</t>
  </si>
  <si>
    <t>Nutné
výdaje
Kč</t>
  </si>
  <si>
    <t>Nocležné
Kč</t>
  </si>
  <si>
    <t>Celkem
Kč</t>
  </si>
  <si>
    <t>Základní sazba</t>
  </si>
  <si>
    <t>Průměrná cena pohonných hmot</t>
  </si>
  <si>
    <t>Stravné</t>
  </si>
  <si>
    <t>Odjezd - příjezd</t>
  </si>
  <si>
    <t>Odjezd</t>
  </si>
  <si>
    <t>Příjezd</t>
  </si>
  <si>
    <t>O</t>
  </si>
  <si>
    <t>Osobní vlak</t>
  </si>
  <si>
    <t>R</t>
  </si>
  <si>
    <t>Rychlík</t>
  </si>
  <si>
    <t>A</t>
  </si>
  <si>
    <t>Autobus</t>
  </si>
  <si>
    <t>AUS</t>
  </si>
  <si>
    <t>Auto služební</t>
  </si>
  <si>
    <t>AUV</t>
  </si>
  <si>
    <t>Auto privátní</t>
  </si>
  <si>
    <t>L</t>
  </si>
  <si>
    <t>Letadlo</t>
  </si>
  <si>
    <t>MOS</t>
  </si>
  <si>
    <t>Motocykl služební</t>
  </si>
  <si>
    <t>MOV</t>
  </si>
  <si>
    <t>Motocykl privátní</t>
  </si>
  <si>
    <t>P</t>
  </si>
  <si>
    <t>Celkem
Kč</t>
  </si>
  <si>
    <t>Jízdné
Kč</t>
  </si>
  <si>
    <t xml:space="preserve">Jednostopé vozidlo a tříkolka </t>
  </si>
  <si>
    <t xml:space="preserve">Osobní silniční motorové vozidlo </t>
  </si>
  <si>
    <t>Benzin automobilový 95 oktanů</t>
  </si>
  <si>
    <t>Benzin automobilový 98 oktanů</t>
  </si>
  <si>
    <t>Motorová nafta</t>
  </si>
  <si>
    <t>Cena 1 litru paliva podle dokladu</t>
  </si>
  <si>
    <t>Jen pro AUV</t>
  </si>
  <si>
    <t>Vozidlo</t>
  </si>
  <si>
    <t>Palivo</t>
  </si>
  <si>
    <t>Způsob dopravy</t>
  </si>
  <si>
    <t>Ujeto
km</t>
  </si>
  <si>
    <t>Místní
jízdné
Kč
Kč</t>
  </si>
  <si>
    <t>Jízdné s výjimkou místního jízdného</t>
  </si>
  <si>
    <t>Nocležné</t>
  </si>
  <si>
    <t>Místní jízdné</t>
  </si>
  <si>
    <t>Nutné výdaje</t>
  </si>
  <si>
    <t>Jízdné</t>
  </si>
  <si>
    <t>Cesta
vykonána</t>
  </si>
  <si>
    <t>od</t>
  </si>
  <si>
    <t>do</t>
  </si>
  <si>
    <t>Stanoveno</t>
  </si>
  <si>
    <t>Firma</t>
  </si>
  <si>
    <t>Obchodní akademie Vinohradská</t>
  </si>
  <si>
    <t>Sídlo firmy</t>
  </si>
  <si>
    <t>Jméno a příjmení  zaměstnance</t>
  </si>
  <si>
    <t>Bydliště zaměstnance</t>
  </si>
  <si>
    <t>Počátek pracovní cesty dne</t>
  </si>
  <si>
    <t>Konec pracovní cesty dne</t>
  </si>
  <si>
    <t>Místo pracovní cesty</t>
  </si>
  <si>
    <t>Účel pracovní cesty</t>
  </si>
  <si>
    <t>v hodin</t>
  </si>
  <si>
    <t>Podpis</t>
  </si>
  <si>
    <t>Záloha</t>
  </si>
  <si>
    <t>Doplatek</t>
  </si>
  <si>
    <t>Celkem</t>
  </si>
  <si>
    <t>Určený dopravní prostředek</t>
  </si>
  <si>
    <t>Pěšky, MHD</t>
  </si>
  <si>
    <t>Vyúčtoval dne</t>
  </si>
  <si>
    <t>RZ soukromého vozidla</t>
  </si>
  <si>
    <t>Vinohradská 38/1971, 120 00 Praha 2</t>
  </si>
  <si>
    <t>Upraveno
Kč</t>
  </si>
  <si>
    <t>Upraveno</t>
  </si>
  <si>
    <t>Upraveno
Kč</t>
  </si>
  <si>
    <t>Osobní číslo</t>
  </si>
  <si>
    <t>Místo podpisu</t>
  </si>
  <si>
    <t>Zaměstnanec souhlasí s vykonáním pracovní cesty. Zaměstnanci je poskytnuta záloha</t>
  </si>
  <si>
    <t xml:space="preserve">Zaměstnavatel vysílá zaměstnance na výše uvedenou pracovní cestu. </t>
  </si>
  <si>
    <t>Podpis
zaměstnance</t>
  </si>
  <si>
    <t>Podpis
vedoucího</t>
  </si>
  <si>
    <t>Bezplatně poskytnutá jídla</t>
  </si>
  <si>
    <t>[5; 12]</t>
  </si>
  <si>
    <t>(12; 18]</t>
  </si>
  <si>
    <t>Kontroloval (datum, podpis)</t>
  </si>
  <si>
    <t>Hlavní účetní (datum, podpis)</t>
  </si>
  <si>
    <t>Příkazce  (datum, podpis)</t>
  </si>
  <si>
    <t>Jen pro jízdné dopravním prostředkem
mimo místního jízdného</t>
  </si>
  <si>
    <t>&lt; 5</t>
  </si>
  <si>
    <t>X</t>
  </si>
  <si>
    <t>Nestanoveno</t>
  </si>
  <si>
    <t>Stravné v ČR</t>
  </si>
  <si>
    <t>Stravné v zahraničí</t>
  </si>
  <si>
    <t>Doba</t>
  </si>
  <si>
    <t>Sazba</t>
  </si>
  <si>
    <t>Měna</t>
  </si>
  <si>
    <t>EUR</t>
  </si>
  <si>
    <t>Datum překročení státní hranice cestou tam</t>
  </si>
  <si>
    <t>Doba překročení státní hranice cestou tam</t>
  </si>
  <si>
    <t>Datum překročení státní hranice cestou zpět</t>
  </si>
  <si>
    <t>Doba překročení státní hranice cestou zpět</t>
  </si>
  <si>
    <t>Místní
jízdné</t>
  </si>
  <si>
    <t>Nutné
výdaje</t>
  </si>
  <si>
    <t>Kč</t>
  </si>
  <si>
    <t>Závěrečné vyúčtování</t>
  </si>
  <si>
    <t>Položka</t>
  </si>
  <si>
    <t>Stravné, nocležné, místní jízdné, další nutné výdaje v České republice</t>
  </si>
  <si>
    <t>Správce rozpočtu  (datum, podpis)</t>
  </si>
  <si>
    <t>[1 v 5; 12]</t>
  </si>
  <si>
    <t>Elektřina</t>
  </si>
  <si>
    <t>Cena 1 l, 1 kWh paliva podle dokladu</t>
  </si>
  <si>
    <t>Průměrná spotřeba vozidla na 100km</t>
  </si>
  <si>
    <t>467/2022</t>
  </si>
  <si>
    <t>401/2022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</si>
</sst>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164" formatCode="d/m/yyyy;@"/>
    <numFmt numFmtId="165" formatCode="#,##0.00_ ;[Red]\-#,##0.00\ "/>
    <numFmt numFmtId="166" formatCode="h:mm;@"/>
    <numFmt numFmtId="167" formatCode="d/\ m/\ yyyy\ \(ddd\)"/>
    <numFmt numFmtId="168" formatCode="d/\ m/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scheme val="minor"/>
    </font>
    <font>
      <sz val="20"/>
      <color theme="1"/>
      <name val="Monotype Corsiva"/>
      <family val="4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7"/>
      <name val="Monotype Corsiva"/>
      <family val="4"/>
      <charset val="238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theme="9" tint="0.39994506668294322"/>
        <bgColor auto="1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/>
    <xf numFmtId="4" fontId="0" fillId="0" borderId="0" xfId="0" applyNumberForma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textRotation="90"/>
    </xf>
    <xf numFmtId="0" fontId="7" fillId="0" borderId="0" xfId="0" applyFont="1" applyFill="1" applyBorder="1" applyAlignment="1">
      <alignment horizontal="left"/>
    </xf>
    <xf numFmtId="0" fontId="0" fillId="0" borderId="1" xfId="0" applyBorder="1" applyAlignment="1"/>
    <xf numFmtId="0" fontId="7" fillId="0" borderId="1" xfId="0" applyFont="1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5" fontId="6" fillId="0" borderId="28" xfId="0" applyNumberFormat="1" applyFont="1" applyBorder="1"/>
    <xf numFmtId="0" fontId="0" fillId="0" borderId="26" xfId="0" applyBorder="1" applyAlignment="1">
      <alignment horizontal="center"/>
    </xf>
    <xf numFmtId="165" fontId="6" fillId="0" borderId="30" xfId="0" applyNumberFormat="1" applyFont="1" applyBorder="1"/>
    <xf numFmtId="4" fontId="0" fillId="0" borderId="34" xfId="0" applyNumberFormat="1" applyBorder="1" applyAlignment="1" applyProtection="1">
      <alignment shrinkToFit="1"/>
      <protection locked="0"/>
    </xf>
    <xf numFmtId="165" fontId="6" fillId="0" borderId="34" xfId="0" applyNumberFormat="1" applyFont="1" applyBorder="1"/>
    <xf numFmtId="0" fontId="0" fillId="0" borderId="34" xfId="0" applyBorder="1"/>
    <xf numFmtId="4" fontId="0" fillId="0" borderId="32" xfId="0" applyNumberFormat="1" applyBorder="1" applyAlignment="1" applyProtection="1">
      <alignment shrinkToFit="1"/>
      <protection locked="0"/>
    </xf>
    <xf numFmtId="165" fontId="6" fillId="0" borderId="32" xfId="0" applyNumberFormat="1" applyFont="1" applyBorder="1"/>
    <xf numFmtId="0" fontId="0" fillId="0" borderId="32" xfId="0" applyBorder="1"/>
    <xf numFmtId="4" fontId="0" fillId="0" borderId="33" xfId="0" applyNumberFormat="1" applyBorder="1" applyAlignment="1" applyProtection="1">
      <alignment shrinkToFit="1"/>
      <protection locked="0"/>
    </xf>
    <xf numFmtId="165" fontId="6" fillId="0" borderId="33" xfId="0" applyNumberFormat="1" applyFont="1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4" xfId="0" applyBorder="1"/>
    <xf numFmtId="20" fontId="0" fillId="0" borderId="19" xfId="0" applyNumberFormat="1" applyBorder="1" applyAlignment="1" applyProtection="1">
      <protection locked="0"/>
    </xf>
    <xf numFmtId="20" fontId="0" fillId="0" borderId="28" xfId="0" applyNumberFormat="1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5" xfId="0" applyBorder="1"/>
    <xf numFmtId="0" fontId="0" fillId="0" borderId="49" xfId="0" applyBorder="1"/>
    <xf numFmtId="165" fontId="0" fillId="0" borderId="47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 textRotation="90"/>
    </xf>
    <xf numFmtId="165" fontId="6" fillId="0" borderId="19" xfId="0" applyNumberFormat="1" applyFont="1" applyBorder="1"/>
    <xf numFmtId="0" fontId="0" fillId="0" borderId="2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8" fontId="0" fillId="0" borderId="24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right" indent="1"/>
    </xf>
    <xf numFmtId="0" fontId="0" fillId="0" borderId="2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165" fontId="6" fillId="0" borderId="0" xfId="0" applyNumberFormat="1" applyFont="1" applyAlignment="1">
      <alignment shrinkToFit="1"/>
    </xf>
    <xf numFmtId="4" fontId="6" fillId="0" borderId="0" xfId="0" applyNumberFormat="1" applyFont="1" applyAlignment="1">
      <alignment shrinkToFit="1"/>
    </xf>
    <xf numFmtId="0" fontId="5" fillId="0" borderId="0" xfId="0" applyFont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textRotation="90"/>
    </xf>
    <xf numFmtId="164" fontId="12" fillId="0" borderId="31" xfId="0" applyNumberFormat="1" applyFont="1" applyBorder="1" applyProtection="1"/>
    <xf numFmtId="164" fontId="12" fillId="0" borderId="32" xfId="0" applyNumberFormat="1" applyFont="1" applyBorder="1" applyProtection="1"/>
    <xf numFmtId="164" fontId="12" fillId="0" borderId="33" xfId="0" applyNumberFormat="1" applyFont="1" applyBorder="1" applyProtection="1"/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6" fillId="0" borderId="25" xfId="0" applyNumberFormat="1" applyFont="1" applyBorder="1"/>
    <xf numFmtId="4" fontId="6" fillId="0" borderId="5" xfId="0" applyNumberFormat="1" applyFont="1" applyBorder="1" applyAlignment="1">
      <alignment shrinkToFit="1"/>
    </xf>
    <xf numFmtId="4" fontId="6" fillId="0" borderId="1" xfId="0" applyNumberFormat="1" applyFont="1" applyBorder="1" applyAlignment="1">
      <alignment shrinkToFit="1"/>
    </xf>
    <xf numFmtId="0" fontId="7" fillId="0" borderId="0" xfId="0" applyFont="1" applyBorder="1"/>
    <xf numFmtId="164" fontId="0" fillId="0" borderId="0" xfId="0" applyNumberFormat="1" applyBorder="1"/>
    <xf numFmtId="0" fontId="0" fillId="0" borderId="0" xfId="0" applyBorder="1" applyAlignment="1" applyProtection="1">
      <alignment horizontal="center"/>
    </xf>
    <xf numFmtId="165" fontId="0" fillId="0" borderId="3" xfId="0" applyNumberFormat="1" applyBorder="1" applyAlignment="1" applyProtection="1">
      <protection locked="0"/>
    </xf>
    <xf numFmtId="164" fontId="18" fillId="0" borderId="6" xfId="0" applyNumberFormat="1" applyFont="1" applyBorder="1" applyProtection="1">
      <protection locked="0"/>
    </xf>
    <xf numFmtId="164" fontId="18" fillId="0" borderId="3" xfId="0" applyNumberFormat="1" applyFont="1" applyBorder="1" applyProtection="1">
      <protection locked="0"/>
    </xf>
    <xf numFmtId="164" fontId="18" fillId="0" borderId="12" xfId="0" applyNumberFormat="1" applyFont="1" applyBorder="1" applyProtection="1">
      <protection locked="0"/>
    </xf>
    <xf numFmtId="20" fontId="18" fillId="0" borderId="30" xfId="0" applyNumberFormat="1" applyFont="1" applyBorder="1" applyAlignment="1" applyProtection="1">
      <protection locked="0"/>
    </xf>
    <xf numFmtId="49" fontId="12" fillId="0" borderId="20" xfId="0" applyNumberFormat="1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0" borderId="13" xfId="0" applyNumberFormat="1" applyFont="1" applyBorder="1" applyProtection="1">
      <protection locked="0"/>
    </xf>
    <xf numFmtId="0" fontId="0" fillId="0" borderId="0" xfId="0" applyBorder="1"/>
    <xf numFmtId="164" fontId="3" fillId="0" borderId="10" xfId="0" applyNumberFormat="1" applyFont="1" applyBorder="1" applyProtection="1">
      <protection locked="0"/>
    </xf>
    <xf numFmtId="166" fontId="3" fillId="0" borderId="17" xfId="0" applyNumberFormat="1" applyFont="1" applyBorder="1" applyProtection="1">
      <protection locked="0"/>
    </xf>
    <xf numFmtId="166" fontId="3" fillId="0" borderId="24" xfId="0" applyNumberFormat="1" applyFont="1" applyBorder="1" applyProtection="1">
      <protection locked="0"/>
    </xf>
    <xf numFmtId="165" fontId="6" fillId="0" borderId="17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165" fontId="6" fillId="0" borderId="25" xfId="0" applyNumberFormat="1" applyFont="1" applyBorder="1" applyAlignment="1">
      <alignment vertical="center" shrinkToFit="1"/>
    </xf>
    <xf numFmtId="165" fontId="6" fillId="0" borderId="20" xfId="0" applyNumberFormat="1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165" fontId="6" fillId="0" borderId="19" xfId="0" applyNumberFormat="1" applyFont="1" applyBorder="1" applyAlignment="1">
      <alignment vertical="center" shrinkToFit="1"/>
    </xf>
    <xf numFmtId="165" fontId="6" fillId="0" borderId="24" xfId="0" applyNumberFormat="1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165" fontId="6" fillId="0" borderId="28" xfId="0" applyNumberFormat="1" applyFont="1" applyBorder="1" applyAlignment="1">
      <alignment vertical="center" shrinkToFit="1"/>
    </xf>
    <xf numFmtId="165" fontId="8" fillId="0" borderId="49" xfId="0" applyNumberFormat="1" applyFont="1" applyBorder="1" applyAlignment="1">
      <alignment vertical="center" shrinkToFit="1"/>
    </xf>
    <xf numFmtId="0" fontId="0" fillId="0" borderId="49" xfId="0" applyBorder="1" applyAlignment="1">
      <alignment vertical="center"/>
    </xf>
    <xf numFmtId="165" fontId="8" fillId="0" borderId="30" xfId="0" applyNumberFormat="1" applyFont="1" applyBorder="1" applyAlignment="1">
      <alignment vertical="center" shrinkToFit="1"/>
    </xf>
    <xf numFmtId="165" fontId="14" fillId="0" borderId="45" xfId="0" applyNumberFormat="1" applyFont="1" applyBorder="1" applyAlignment="1">
      <alignment vertical="center" shrinkToFit="1"/>
    </xf>
    <xf numFmtId="0" fontId="0" fillId="0" borderId="45" xfId="0" applyBorder="1" applyAlignment="1">
      <alignment vertical="center"/>
    </xf>
    <xf numFmtId="165" fontId="14" fillId="0" borderId="29" xfId="0" applyNumberFormat="1" applyFont="1" applyBorder="1" applyAlignment="1">
      <alignment vertical="center" shrinkToFit="1"/>
    </xf>
    <xf numFmtId="165" fontId="10" fillId="0" borderId="47" xfId="0" applyNumberFormat="1" applyFont="1" applyBorder="1" applyAlignment="1">
      <alignment vertical="center" shrinkToFit="1"/>
    </xf>
    <xf numFmtId="165" fontId="0" fillId="0" borderId="47" xfId="0" applyNumberFormat="1" applyBorder="1" applyAlignment="1">
      <alignment vertical="center"/>
    </xf>
    <xf numFmtId="165" fontId="10" fillId="0" borderId="42" xfId="0" applyNumberFormat="1" applyFont="1" applyBorder="1" applyAlignment="1">
      <alignment vertical="center" shrinkToFit="1"/>
    </xf>
    <xf numFmtId="0" fontId="0" fillId="0" borderId="4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0" fillId="0" borderId="17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 applyProtection="1">
      <alignment horizontal="left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 applyProtection="1">
      <alignment horizontal="center"/>
      <protection locked="0"/>
    </xf>
    <xf numFmtId="164" fontId="18" fillId="0" borderId="53" xfId="0" applyNumberFormat="1" applyFont="1" applyBorder="1" applyProtection="1"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165" fontId="6" fillId="0" borderId="29" xfId="0" applyNumberFormat="1" applyFont="1" applyBorder="1"/>
    <xf numFmtId="4" fontId="0" fillId="0" borderId="43" xfId="0" applyNumberFormat="1" applyBorder="1" applyAlignment="1" applyProtection="1">
      <alignment shrinkToFit="1"/>
      <protection locked="0"/>
    </xf>
    <xf numFmtId="165" fontId="6" fillId="0" borderId="43" xfId="0" applyNumberFormat="1" applyFont="1" applyBorder="1"/>
    <xf numFmtId="0" fontId="0" fillId="0" borderId="43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9" xfId="0" applyFont="1" applyBorder="1" applyAlignment="1" applyProtection="1">
      <alignment horizontal="left" vertical="center"/>
      <protection locked="0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5" fillId="0" borderId="9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right" indent="1"/>
    </xf>
    <xf numFmtId="0" fontId="0" fillId="0" borderId="9" xfId="0" applyBorder="1" applyAlignment="1" applyProtection="1">
      <alignment horizontal="right" indent="1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167" fontId="0" fillId="0" borderId="3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right" indent="2"/>
    </xf>
    <xf numFmtId="0" fontId="0" fillId="0" borderId="3" xfId="0" applyBorder="1" applyAlignment="1">
      <alignment horizontal="right" indent="2"/>
    </xf>
    <xf numFmtId="167" fontId="0" fillId="0" borderId="20" xfId="0" applyNumberFormat="1" applyBorder="1" applyAlignment="1" applyProtection="1">
      <alignment horizontal="left"/>
      <protection locked="0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168" fontId="0" fillId="0" borderId="4" xfId="0" applyNumberFormat="1" applyBorder="1" applyAlignment="1" applyProtection="1">
      <alignment horizontal="left" vertical="center"/>
      <protection locked="0"/>
    </xf>
    <xf numFmtId="168" fontId="0" fillId="0" borderId="1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8" fontId="0" fillId="0" borderId="3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 indent="1"/>
    </xf>
    <xf numFmtId="0" fontId="0" fillId="0" borderId="3" xfId="0" applyBorder="1" applyAlignment="1" applyProtection="1">
      <alignment horizontal="right" indent="1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168" fontId="0" fillId="0" borderId="13" xfId="0" applyNumberFormat="1" applyBorder="1" applyAlignment="1" applyProtection="1">
      <alignment horizontal="left" vertical="center"/>
      <protection locked="0"/>
    </xf>
    <xf numFmtId="168" fontId="0" fillId="0" borderId="23" xfId="0" applyNumberForma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0" fontId="3" fillId="0" borderId="9" xfId="0" applyFont="1" applyBorder="1" applyAlignment="1">
      <alignment horizontal="left" indent="4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2" xfId="0" applyFont="1" applyBorder="1" applyAlignment="1">
      <alignment horizontal="left" indent="4"/>
    </xf>
    <xf numFmtId="0" fontId="3" fillId="0" borderId="12" xfId="0" applyFont="1" applyBorder="1" applyAlignment="1">
      <alignment horizontal="left" indent="4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horizontal="left" shrinkToFit="1"/>
      <protection locked="0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165" fontId="0" fillId="0" borderId="38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horizontal="right" vertical="center"/>
      <protection locked="0"/>
    </xf>
    <xf numFmtId="165" fontId="6" fillId="0" borderId="31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horizontal="right" vertical="center"/>
    </xf>
    <xf numFmtId="165" fontId="0" fillId="0" borderId="32" xfId="0" applyNumberFormat="1" applyBorder="1" applyAlignment="1">
      <alignment horizontal="right" vertical="center"/>
    </xf>
    <xf numFmtId="0" fontId="0" fillId="0" borderId="1" xfId="0" applyBorder="1" applyAlignment="1" applyProtection="1">
      <alignment horizontal="left"/>
      <protection locked="0"/>
    </xf>
    <xf numFmtId="164" fontId="0" fillId="0" borderId="32" xfId="0" applyNumberFormat="1" applyBorder="1" applyAlignment="1" applyProtection="1">
      <alignment horizontal="right" vertical="center" shrinkToFi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65" fontId="0" fillId="0" borderId="43" xfId="0" applyNumberFormat="1" applyBorder="1" applyAlignment="1" applyProtection="1">
      <alignment horizontal="right" vertical="center"/>
      <protection locked="0"/>
    </xf>
    <xf numFmtId="164" fontId="18" fillId="0" borderId="34" xfId="0" applyNumberFormat="1" applyFont="1" applyBorder="1" applyAlignment="1" applyProtection="1">
      <alignment horizontal="right" vertical="center" shrinkToFit="1"/>
      <protection locked="0"/>
    </xf>
    <xf numFmtId="164" fontId="18" fillId="0" borderId="32" xfId="0" applyNumberFormat="1" applyFont="1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left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0" fontId="7" fillId="0" borderId="52" xfId="0" applyFont="1" applyFill="1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3" xfId="0" applyBorder="1" applyAlignment="1">
      <alignment horizontal="center"/>
    </xf>
    <xf numFmtId="164" fontId="0" fillId="0" borderId="33" xfId="0" applyNumberFormat="1" applyBorder="1" applyAlignment="1" applyProtection="1">
      <alignment horizontal="right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65" fontId="0" fillId="0" borderId="39" xfId="0" applyNumberFormat="1" applyBorder="1" applyAlignment="1" applyProtection="1">
      <alignment horizontal="right" vertical="center"/>
      <protection locked="0"/>
    </xf>
    <xf numFmtId="165" fontId="6" fillId="0" borderId="33" xfId="0" applyNumberFormat="1" applyFont="1" applyBorder="1" applyAlignment="1">
      <alignment horizontal="right" vertical="center"/>
    </xf>
    <xf numFmtId="165" fontId="0" fillId="0" borderId="33" xfId="0" applyNumberFormat="1" applyBorder="1" applyAlignment="1">
      <alignment horizontal="right" vertical="center"/>
    </xf>
    <xf numFmtId="0" fontId="0" fillId="0" borderId="23" xfId="0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left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ní" xfId="0" builtinId="0"/>
  </cellStyles>
  <dxfs count="27">
    <dxf>
      <fill>
        <patternFill patternType="mediumGray">
          <fgColor rgb="FFFF0000"/>
        </patternFill>
      </fill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strike/>
        <color rgb="FFFF0000"/>
      </font>
    </dxf>
    <dxf>
      <font>
        <b val="0"/>
        <i val="0"/>
        <strike/>
        <color rgb="FFFF0000"/>
      </font>
    </dxf>
    <dxf>
      <fill>
        <patternFill patternType="mediumGray">
          <fgColor theme="9" tint="0.39994506668294322"/>
        </patternFill>
      </fill>
    </dxf>
    <dxf>
      <font>
        <strike/>
        <color rgb="FFFF0000"/>
      </font>
    </dxf>
    <dxf>
      <fill>
        <patternFill patternType="lightGray">
          <fgColor theme="7" tint="0.39994506668294322"/>
        </patternFill>
      </fill>
    </dxf>
    <dxf>
      <font>
        <b val="0"/>
        <i val="0"/>
        <strike/>
        <color rgb="FFFF0000"/>
      </font>
    </dxf>
    <dxf>
      <fill>
        <patternFill patternType="lightGray">
          <fgColor theme="4" tint="-0.24994659260841701"/>
        </patternFill>
      </fill>
    </dxf>
    <dxf>
      <fill>
        <patternFill patternType="lightGray">
          <fgColor theme="7" tint="0.39994506668294322"/>
        </patternFill>
      </fill>
    </dxf>
    <dxf>
      <font>
        <strike/>
        <color rgb="FFFF0000"/>
      </font>
    </dxf>
    <dxf>
      <fill>
        <patternFill patternType="mediumGray">
          <fgColor rgb="FFFF0000"/>
          <bgColor auto="1"/>
        </patternFill>
      </fill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strike/>
        <color rgb="FFFF0000"/>
      </font>
    </dxf>
    <dxf>
      <font>
        <b val="0"/>
        <i val="0"/>
        <strike/>
        <color rgb="FFFF0000"/>
      </font>
    </dxf>
    <dxf>
      <fill>
        <patternFill patternType="mediumGray">
          <fgColor theme="9" tint="0.39994506668294322"/>
        </patternFill>
      </fill>
    </dxf>
    <dxf>
      <font>
        <strike/>
        <color rgb="FFFF0000"/>
      </font>
    </dxf>
    <dxf>
      <fill>
        <patternFill patternType="lightGray">
          <fgColor theme="7" tint="0.39994506668294322"/>
        </patternFill>
      </fill>
    </dxf>
    <dxf>
      <font>
        <b val="0"/>
        <i val="0"/>
        <strike/>
        <color rgb="FFFF0000"/>
      </font>
    </dxf>
    <dxf>
      <fill>
        <patternFill patternType="lightGray">
          <fgColor theme="4" tint="-0.24994659260841701"/>
        </patternFill>
      </fill>
    </dxf>
    <dxf>
      <fill>
        <patternFill patternType="lightGray">
          <fgColor theme="7" tint="0.39994506668294322"/>
        </patternFill>
      </fill>
    </dxf>
    <dxf>
      <font>
        <strike/>
        <color rgb="FFFF0000"/>
      </font>
    </dxf>
    <dxf>
      <fill>
        <patternFill patternType="mediumGray">
          <fgColor rgb="FFFF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123"/>
  <sheetViews>
    <sheetView showGridLines="0" showRowColHeaders="0" topLeftCell="B1" workbookViewId="0">
      <selection activeCell="C17" sqref="C17"/>
    </sheetView>
  </sheetViews>
  <sheetFormatPr defaultColWidth="0" defaultRowHeight="14.4" zeroHeight="1" x14ac:dyDescent="0.3"/>
  <cols>
    <col min="1" max="1" width="6.88671875" customWidth="1"/>
    <col min="2" max="12" width="11.109375" customWidth="1"/>
    <col min="13" max="13" width="2.44140625" customWidth="1"/>
    <col min="14" max="14" width="6" hidden="1" customWidth="1"/>
    <col min="15" max="15" width="30.5546875" hidden="1" customWidth="1"/>
    <col min="16" max="17" width="5" hidden="1" customWidth="1"/>
    <col min="18" max="18" width="2.44140625" customWidth="1"/>
    <col min="19" max="16380" width="9.109375" hidden="1"/>
    <col min="16381" max="16381" width="9.109375" hidden="1" customWidth="1"/>
    <col min="16382" max="16383" width="9.109375" hidden="1"/>
    <col min="16384" max="16384" width="5.109375" hidden="1"/>
  </cols>
  <sheetData>
    <row r="1" spans="1:17" ht="26.4" x14ac:dyDescent="0.3">
      <c r="A1" s="141" t="s">
        <v>76</v>
      </c>
      <c r="B1" s="142"/>
      <c r="C1" s="143" t="s">
        <v>77</v>
      </c>
      <c r="D1" s="143"/>
      <c r="E1" s="143"/>
      <c r="F1" s="143"/>
      <c r="G1" s="143"/>
      <c r="H1" s="143"/>
      <c r="I1" s="143"/>
      <c r="J1" s="143"/>
      <c r="K1" s="143"/>
      <c r="L1" s="144">
        <f>(YEAR(Nastavení!B1))</f>
        <v>2023</v>
      </c>
    </row>
    <row r="2" spans="1:17" ht="15" customHeight="1" x14ac:dyDescent="0.3">
      <c r="A2" s="146" t="s">
        <v>78</v>
      </c>
      <c r="B2" s="147"/>
      <c r="C2" s="148" t="s">
        <v>94</v>
      </c>
      <c r="D2" s="148"/>
      <c r="E2" s="148"/>
      <c r="F2" s="148"/>
      <c r="G2" s="148"/>
      <c r="H2" s="148"/>
      <c r="I2" s="148"/>
      <c r="J2" s="148"/>
      <c r="K2" s="148"/>
      <c r="L2" s="145"/>
      <c r="M2" s="8"/>
      <c r="N2" s="8"/>
    </row>
    <row r="3" spans="1:17" ht="39" customHeight="1" x14ac:dyDescent="0.3">
      <c r="A3" s="149" t="str">
        <f>"F46: Cestovní příkaz pro pracovní cesty v zahraničí"</f>
        <v>F46: Cestovní příkaz pro pracovní cesty v zahraničí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8"/>
      <c r="N3" s="8"/>
    </row>
    <row r="4" spans="1:17" ht="15.6" x14ac:dyDescent="0.3">
      <c r="A4" s="150" t="s">
        <v>79</v>
      </c>
      <c r="B4" s="151"/>
      <c r="C4" s="151"/>
      <c r="D4" s="152"/>
      <c r="E4" s="153"/>
      <c r="F4" s="153"/>
      <c r="G4" s="153"/>
      <c r="H4" s="153"/>
      <c r="I4" s="153"/>
      <c r="J4" s="154" t="s">
        <v>98</v>
      </c>
      <c r="K4" s="155"/>
      <c r="L4" s="22"/>
    </row>
    <row r="5" spans="1:17" x14ac:dyDescent="0.3">
      <c r="A5" s="156" t="s">
        <v>80</v>
      </c>
      <c r="B5" s="157"/>
      <c r="C5" s="157"/>
      <c r="D5" s="158"/>
      <c r="E5" s="159"/>
      <c r="F5" s="159"/>
      <c r="G5" s="159"/>
      <c r="H5" s="159"/>
      <c r="I5" s="159"/>
      <c r="J5" s="159"/>
      <c r="K5" s="159"/>
      <c r="L5" s="160"/>
    </row>
    <row r="6" spans="1:17" x14ac:dyDescent="0.3">
      <c r="A6" s="161" t="s">
        <v>81</v>
      </c>
      <c r="B6" s="162"/>
      <c r="C6" s="162"/>
      <c r="D6" s="163"/>
      <c r="E6" s="163"/>
      <c r="F6" s="62" t="s">
        <v>85</v>
      </c>
      <c r="G6" s="61"/>
      <c r="H6" s="164" t="s">
        <v>82</v>
      </c>
      <c r="I6" s="165"/>
      <c r="J6" s="165"/>
      <c r="K6" s="163"/>
      <c r="L6" s="166"/>
    </row>
    <row r="7" spans="1:17" x14ac:dyDescent="0.3">
      <c r="A7" s="156" t="s">
        <v>83</v>
      </c>
      <c r="B7" s="157"/>
      <c r="C7" s="158"/>
      <c r="D7" s="159"/>
      <c r="E7" s="159"/>
      <c r="F7" s="159"/>
      <c r="G7" s="159"/>
      <c r="H7" s="159"/>
      <c r="I7" s="177" t="s">
        <v>90</v>
      </c>
      <c r="J7" s="178"/>
      <c r="K7" s="178"/>
      <c r="L7" s="131"/>
    </row>
    <row r="8" spans="1:17" x14ac:dyDescent="0.3">
      <c r="A8" s="156" t="s">
        <v>84</v>
      </c>
      <c r="B8" s="157"/>
      <c r="C8" s="158"/>
      <c r="D8" s="159"/>
      <c r="E8" s="159"/>
      <c r="F8" s="159"/>
      <c r="G8" s="159"/>
      <c r="H8" s="159"/>
      <c r="I8" s="159"/>
      <c r="J8" s="159"/>
      <c r="K8" s="159"/>
      <c r="L8" s="160"/>
    </row>
    <row r="9" spans="1:17" x14ac:dyDescent="0.3">
      <c r="A9" s="161" t="s">
        <v>101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79"/>
    </row>
    <row r="10" spans="1:17" s="19" customFormat="1" ht="35.25" customHeight="1" x14ac:dyDescent="0.3">
      <c r="A10" s="167" t="s">
        <v>99</v>
      </c>
      <c r="B10" s="168"/>
      <c r="C10" s="169"/>
      <c r="D10" s="169"/>
      <c r="E10" s="170"/>
      <c r="F10" s="63" t="s">
        <v>1</v>
      </c>
      <c r="G10" s="171"/>
      <c r="H10" s="172"/>
      <c r="I10" s="173" t="s">
        <v>103</v>
      </c>
      <c r="J10" s="174"/>
      <c r="K10" s="168"/>
      <c r="L10" s="175"/>
    </row>
    <row r="11" spans="1:17" x14ac:dyDescent="0.3">
      <c r="A11" s="161" t="s">
        <v>100</v>
      </c>
      <c r="B11" s="162"/>
      <c r="C11" s="162"/>
      <c r="D11" s="162"/>
      <c r="E11" s="162"/>
      <c r="F11" s="162"/>
      <c r="G11" s="162"/>
      <c r="H11" s="162"/>
      <c r="I11" s="176">
        <v>0</v>
      </c>
      <c r="J11" s="176"/>
      <c r="K11" s="93">
        <v>0</v>
      </c>
      <c r="L11" s="98" t="str">
        <f>G29</f>
        <v>EUR</v>
      </c>
    </row>
    <row r="12" spans="1:17" s="19" customFormat="1" ht="35.25" customHeight="1" x14ac:dyDescent="0.3">
      <c r="A12" s="180" t="s">
        <v>99</v>
      </c>
      <c r="B12" s="181"/>
      <c r="C12" s="182"/>
      <c r="D12" s="182"/>
      <c r="E12" s="183"/>
      <c r="F12" s="64" t="s">
        <v>1</v>
      </c>
      <c r="G12" s="184"/>
      <c r="H12" s="185"/>
      <c r="I12" s="186" t="s">
        <v>102</v>
      </c>
      <c r="J12" s="187"/>
      <c r="K12" s="181"/>
      <c r="L12" s="188"/>
    </row>
    <row r="13" spans="1:17" ht="25.5" customHeight="1" x14ac:dyDescent="0.3">
      <c r="A13" s="6" t="s">
        <v>129</v>
      </c>
      <c r="O13" s="129"/>
      <c r="P13" s="128"/>
      <c r="Q13" s="128"/>
    </row>
    <row r="14" spans="1:17" ht="15" customHeight="1" x14ac:dyDescent="0.3">
      <c r="A14" s="189" t="s">
        <v>0</v>
      </c>
      <c r="B14" s="192" t="s">
        <v>1</v>
      </c>
      <c r="C14" s="195" t="s">
        <v>22</v>
      </c>
      <c r="D14" s="196"/>
      <c r="E14" s="196"/>
      <c r="F14" s="196"/>
      <c r="G14" s="197"/>
      <c r="H14" s="198" t="s">
        <v>28</v>
      </c>
      <c r="I14" s="198" t="s">
        <v>66</v>
      </c>
      <c r="J14" s="198" t="s">
        <v>27</v>
      </c>
      <c r="K14" s="198" t="s">
        <v>29</v>
      </c>
      <c r="L14" s="198" t="s">
        <v>97</v>
      </c>
      <c r="O14" s="129"/>
      <c r="P14" s="128"/>
      <c r="Q14" s="128"/>
    </row>
    <row r="15" spans="1:17" ht="15" customHeight="1" x14ac:dyDescent="0.3">
      <c r="A15" s="190"/>
      <c r="B15" s="193"/>
      <c r="C15" s="212" t="s">
        <v>23</v>
      </c>
      <c r="D15" s="214" t="s">
        <v>104</v>
      </c>
      <c r="E15" s="214"/>
      <c r="F15" s="214"/>
      <c r="G15" s="215" t="s">
        <v>26</v>
      </c>
      <c r="H15" s="199"/>
      <c r="I15" s="199"/>
      <c r="J15" s="199"/>
      <c r="K15" s="199"/>
      <c r="L15" s="199"/>
      <c r="N15" s="201" t="s">
        <v>24</v>
      </c>
      <c r="O15" s="129"/>
      <c r="P15" s="128"/>
      <c r="Q15" s="128"/>
    </row>
    <row r="16" spans="1:17" ht="15" customHeight="1" x14ac:dyDescent="0.3">
      <c r="A16" s="191"/>
      <c r="B16" s="194"/>
      <c r="C16" s="213"/>
      <c r="D16" s="130" t="s">
        <v>21</v>
      </c>
      <c r="E16" s="130" t="s">
        <v>18</v>
      </c>
      <c r="F16" s="130" t="s">
        <v>19</v>
      </c>
      <c r="G16" s="216"/>
      <c r="H16" s="200"/>
      <c r="I16" s="200"/>
      <c r="J16" s="200"/>
      <c r="K16" s="200"/>
      <c r="L16" s="200"/>
      <c r="N16" s="202"/>
      <c r="O16" s="129"/>
      <c r="P16" s="128"/>
      <c r="Q16" s="128"/>
    </row>
    <row r="17" spans="1:17" x14ac:dyDescent="0.3">
      <c r="A17" s="40" t="s">
        <v>2</v>
      </c>
      <c r="B17" s="94"/>
      <c r="C17" s="57"/>
      <c r="D17" s="58"/>
      <c r="E17" s="58"/>
      <c r="F17" s="58"/>
      <c r="G17" s="30" t="str">
        <f>IF(C17="","",IF(OR(AND(C17=Nastavení!$A$8,COUNTA(D17:F17)=3),AND(C17=Nastavení!$A$7,COUNTA(D17:F17)&gt;=2)),0, IF(C17=Nastavení!$A$9,N17*(1-0.25*COUNTA(D17:F17)),IF(C17=Nastavení!$A$8,N17*(1-0.35*COUNTA(D17:F17)),IF(C17=Nastavení!$A$7,N17*(1-0.7*COUNTA(D17:F17)),IF(C17=Nastavení!$A$6,Nastavení!D$6,0))))))</f>
        <v/>
      </c>
      <c r="H17" s="31"/>
      <c r="I17" s="31"/>
      <c r="J17" s="31"/>
      <c r="K17" s="32" t="str">
        <f>IF(N(G17)+N(H17)+N(I17)+N(J17)=0,"",ROUND(N(G17)+N(H17)+N(I17)+N(J17),2))</f>
        <v/>
      </c>
      <c r="L17" s="33"/>
      <c r="N17" s="88" t="str">
        <f>IF(C17=Nastavení!$A$7,Nastavení!$D$7,IF('Cestovní příkaz-verze'!C17=Nastavení!$A$8,Nastavení!$D$8,IF('Cestovní příkaz-verze'!C17=Nastavení!$A$9,Nastavení!$D$9,"")))</f>
        <v/>
      </c>
      <c r="O17" s="129"/>
      <c r="P17" s="128"/>
      <c r="Q17" s="128"/>
    </row>
    <row r="18" spans="1:17" x14ac:dyDescent="0.3">
      <c r="A18" s="83"/>
      <c r="B18" s="95"/>
      <c r="C18" s="26"/>
      <c r="D18" s="3"/>
      <c r="E18" s="3"/>
      <c r="F18" s="3"/>
      <c r="G18" s="56" t="str">
        <f>IF(C18="","",IF(OR(AND(C18=Nastavení!$A$8,COUNTA(D18:F18)=3),AND(C18=Nastavení!$A$7,COUNTA(D18:F18)&gt;=2)),0, IF(C18=Nastavení!$A$9,N18*(1-0.25*COUNTA(D18:F18)),IF(C18=Nastavení!$A$8,N18*(1-0.35*COUNTA(D18:F18)),IF(C18=Nastavení!$A$7,N18*(1-0.7*COUNTA(D18:F18)),IF(C18=Nastavení!$A$6,Nastavení!D$6,0))))))</f>
        <v/>
      </c>
      <c r="H18" s="34"/>
      <c r="I18" s="34"/>
      <c r="J18" s="34"/>
      <c r="K18" s="35" t="str">
        <f t="shared" ref="K18:K23" si="0">IF(N(G18)+N(H18)+N(I18)+N(J18)=0,"",ROUND(N(G18)+N(H18)+N(I18)+N(J18),2))</f>
        <v/>
      </c>
      <c r="L18" s="36"/>
      <c r="N18" s="89" t="str">
        <f>IF(C18=Nastavení!$A$7,Nastavení!$D$7,IF('Cestovní příkaz-verze'!C18=Nastavení!$A$8,Nastavení!$D$8,IF('Cestovní příkaz-verze'!C18=Nastavení!$A$9,Nastavení!$D$9,"")))</f>
        <v/>
      </c>
      <c r="O18" s="129"/>
      <c r="P18" s="128"/>
      <c r="Q18" s="128"/>
    </row>
    <row r="19" spans="1:17" x14ac:dyDescent="0.3">
      <c r="A19" s="83"/>
      <c r="B19" s="95"/>
      <c r="C19" s="26"/>
      <c r="D19" s="3"/>
      <c r="E19" s="3"/>
      <c r="F19" s="3"/>
      <c r="G19" s="56" t="str">
        <f>IF(C19="","",IF(OR(AND(C19=Nastavení!$A$8,COUNTA(D19:F19)=3),AND(C19=Nastavení!$A$7,COUNTA(D19:F19)&gt;=2)),0, IF(C19=Nastavení!$A$9,N19*(1-0.25*COUNTA(D19:F19)),IF(C19=Nastavení!$A$8,N19*(1-0.35*COUNTA(D19:F19)),IF(C19=Nastavení!$A$7,N19*(1-0.7*COUNTA(D19:F19)),IF(C19=Nastavení!$A$6,Nastavení!D$6,0))))))</f>
        <v/>
      </c>
      <c r="H19" s="34"/>
      <c r="I19" s="34"/>
      <c r="J19" s="34"/>
      <c r="K19" s="35" t="str">
        <f t="shared" si="0"/>
        <v/>
      </c>
      <c r="L19" s="36"/>
      <c r="N19" s="89" t="str">
        <f>IF(C19=Nastavení!$A$7,Nastavení!$D$7,IF('Cestovní příkaz-verze'!C19=Nastavení!$A$8,Nastavení!$D$8,IF('Cestovní příkaz-verze'!C19=Nastavení!$A$9,Nastavení!$D$9,"")))</f>
        <v/>
      </c>
      <c r="O19" s="129"/>
      <c r="P19" s="128"/>
      <c r="Q19" s="128"/>
    </row>
    <row r="20" spans="1:17" x14ac:dyDescent="0.3">
      <c r="A20" s="133"/>
      <c r="B20" s="134"/>
      <c r="C20" s="135"/>
      <c r="D20" s="136"/>
      <c r="E20" s="136"/>
      <c r="F20" s="136"/>
      <c r="G20" s="137"/>
      <c r="H20" s="138"/>
      <c r="I20" s="138"/>
      <c r="J20" s="138"/>
      <c r="K20" s="139"/>
      <c r="L20" s="140"/>
      <c r="N20" s="89" t="str">
        <f>IF(C20=Nastavení!$A$7,Nastavení!$D$7,IF('Cestovní příkaz-verze'!C20=Nastavení!$A$8,Nastavení!$D$8,IF('Cestovní příkaz-verze'!C20=Nastavení!$A$9,Nastavení!$D$9,"")))</f>
        <v/>
      </c>
      <c r="O20" s="129"/>
      <c r="P20" s="128"/>
      <c r="Q20" s="128"/>
    </row>
    <row r="21" spans="1:17" x14ac:dyDescent="0.3">
      <c r="A21" s="133"/>
      <c r="B21" s="134"/>
      <c r="C21" s="135"/>
      <c r="D21" s="136"/>
      <c r="E21" s="136"/>
      <c r="F21" s="136"/>
      <c r="G21" s="137"/>
      <c r="H21" s="138"/>
      <c r="I21" s="138"/>
      <c r="J21" s="138"/>
      <c r="K21" s="139"/>
      <c r="L21" s="140"/>
      <c r="N21" s="89" t="str">
        <f>IF(C21=Nastavení!$A$7,Nastavení!$D$7,IF('Cestovní příkaz-verze'!C21=Nastavení!$A$8,Nastavení!$D$8,IF('Cestovní příkaz-verze'!C21=Nastavení!$A$9,Nastavení!$D$9,"")))</f>
        <v/>
      </c>
      <c r="O21" s="129"/>
      <c r="P21" s="128"/>
      <c r="Q21" s="128"/>
    </row>
    <row r="22" spans="1:17" x14ac:dyDescent="0.3">
      <c r="A22" s="133"/>
      <c r="B22" s="134"/>
      <c r="C22" s="135"/>
      <c r="D22" s="136"/>
      <c r="E22" s="136"/>
      <c r="F22" s="136"/>
      <c r="G22" s="137"/>
      <c r="H22" s="138"/>
      <c r="I22" s="138"/>
      <c r="J22" s="138"/>
      <c r="K22" s="139"/>
      <c r="L22" s="140"/>
      <c r="N22" s="89" t="str">
        <f>IF(C22=Nastavení!$A$7,Nastavení!$D$7,IF('Cestovní příkaz-verze'!C22=Nastavení!$A$8,Nastavení!$D$8,IF('Cestovní příkaz-verze'!C22=Nastavení!$A$9,Nastavení!$D$9,"")))</f>
        <v/>
      </c>
      <c r="O22" s="129"/>
      <c r="P22" s="128"/>
      <c r="Q22" s="128"/>
    </row>
    <row r="23" spans="1:17" x14ac:dyDescent="0.3">
      <c r="A23" s="84"/>
      <c r="B23" s="96"/>
      <c r="C23" s="27"/>
      <c r="D23" s="25"/>
      <c r="E23" s="25"/>
      <c r="F23" s="25"/>
      <c r="G23" s="28" t="str">
        <f>IF(C23="","",IF(OR(AND(C23=Nastavení!$A$8,COUNTA(D23:F23)=3),AND(C23=Nastavení!$A$7,COUNTA(D23:F23)&gt;=2)),0, IF(C23=Nastavení!$A$9,N23*(1-0.25*COUNTA(D23:F23)),IF(C23=Nastavení!$A$8,N23*(1-0.35*COUNTA(D23:F23)),IF(C23=Nastavení!$A$7,N23*(1-0.7*COUNTA(D23:F23)),IF(C23=Nastavení!$A$6,Nastavení!D$6,0))))))</f>
        <v/>
      </c>
      <c r="H23" s="37"/>
      <c r="I23" s="37"/>
      <c r="J23" s="37"/>
      <c r="K23" s="38" t="str">
        <f t="shared" si="0"/>
        <v/>
      </c>
      <c r="L23" s="39"/>
      <c r="N23" s="89" t="str">
        <f>IF(C23=Nastavení!$A$7,Nastavení!$D$7,IF('Cestovní příkaz-verze'!C23=Nastavení!$A$8,Nastavení!$D$8,IF('Cestovní příkaz-verze'!C23=Nastavení!$A$9,Nastavení!$D$9,"")))</f>
        <v/>
      </c>
      <c r="O23" s="129"/>
      <c r="P23" s="128"/>
      <c r="Q23" s="128"/>
    </row>
    <row r="24" spans="1:17" ht="25.5" customHeight="1" x14ac:dyDescent="0.3">
      <c r="A24" s="6" t="str">
        <f>"Stravné, nocležné, místní jízdné, další nutné výdaje v zahraničí -  základní sazba "&amp;Nastavení!C11&amp;" "&amp;Nastavení!D11</f>
        <v>Stravné, nocležné, místní jízdné, další nutné výdaje v zahraničí -  základní sazba 45 EUR</v>
      </c>
      <c r="O24" s="129"/>
      <c r="P24" s="203" t="s">
        <v>56</v>
      </c>
      <c r="Q24" s="203" t="s">
        <v>55</v>
      </c>
    </row>
    <row r="25" spans="1:17" s="75" customFormat="1" x14ac:dyDescent="0.3">
      <c r="A25" s="204" t="s">
        <v>120</v>
      </c>
      <c r="B25" s="205"/>
      <c r="C25" s="205"/>
      <c r="D25" s="205"/>
      <c r="E25" s="103"/>
      <c r="F25" s="206" t="s">
        <v>121</v>
      </c>
      <c r="G25" s="207"/>
      <c r="H25" s="207"/>
      <c r="I25" s="207"/>
      <c r="J25" s="104"/>
      <c r="O25" s="76"/>
      <c r="P25" s="203"/>
      <c r="Q25" s="203"/>
    </row>
    <row r="26" spans="1:17" s="75" customFormat="1" x14ac:dyDescent="0.3">
      <c r="A26" s="208" t="s">
        <v>122</v>
      </c>
      <c r="B26" s="209"/>
      <c r="C26" s="209"/>
      <c r="D26" s="209"/>
      <c r="E26" s="101"/>
      <c r="F26" s="210" t="s">
        <v>123</v>
      </c>
      <c r="G26" s="211"/>
      <c r="H26" s="211"/>
      <c r="I26" s="211"/>
      <c r="J26" s="105"/>
      <c r="O26" s="76"/>
      <c r="P26" s="203"/>
      <c r="Q26" s="203"/>
    </row>
    <row r="27" spans="1:17" ht="15" customHeight="1" x14ac:dyDescent="0.3">
      <c r="A27" s="189" t="s">
        <v>0</v>
      </c>
      <c r="B27" s="192" t="s">
        <v>1</v>
      </c>
      <c r="C27" s="195" t="s">
        <v>22</v>
      </c>
      <c r="D27" s="196"/>
      <c r="E27" s="196"/>
      <c r="F27" s="196"/>
      <c r="G27" s="197"/>
      <c r="H27" s="222" t="s">
        <v>68</v>
      </c>
      <c r="I27" s="222" t="s">
        <v>124</v>
      </c>
      <c r="J27" s="222" t="s">
        <v>125</v>
      </c>
      <c r="K27" s="222" t="s">
        <v>89</v>
      </c>
      <c r="L27" s="222" t="s">
        <v>96</v>
      </c>
      <c r="O27" s="129"/>
      <c r="P27" s="203"/>
      <c r="Q27" s="203"/>
    </row>
    <row r="28" spans="1:17" ht="15" customHeight="1" x14ac:dyDescent="0.3">
      <c r="A28" s="190"/>
      <c r="B28" s="193"/>
      <c r="C28" s="212" t="s">
        <v>23</v>
      </c>
      <c r="D28" s="214" t="s">
        <v>104</v>
      </c>
      <c r="E28" s="214"/>
      <c r="F28" s="214"/>
      <c r="G28" s="80" t="s">
        <v>32</v>
      </c>
      <c r="H28" s="223"/>
      <c r="I28" s="223"/>
      <c r="J28" s="223"/>
      <c r="K28" s="223"/>
      <c r="L28" s="223"/>
      <c r="N28" s="201" t="s">
        <v>24</v>
      </c>
      <c r="O28" s="129"/>
      <c r="P28" s="203"/>
      <c r="Q28" s="203"/>
    </row>
    <row r="29" spans="1:17" ht="15" customHeight="1" x14ac:dyDescent="0.3">
      <c r="A29" s="191"/>
      <c r="B29" s="194"/>
      <c r="C29" s="213"/>
      <c r="D29" s="130" t="s">
        <v>21</v>
      </c>
      <c r="E29" s="130" t="s">
        <v>18</v>
      </c>
      <c r="F29" s="130" t="s">
        <v>19</v>
      </c>
      <c r="G29" s="81" t="str">
        <f>Nastavení!C16</f>
        <v>EUR</v>
      </c>
      <c r="H29" s="132" t="str">
        <f>G29</f>
        <v>EUR</v>
      </c>
      <c r="I29" s="132" t="str">
        <f>H29</f>
        <v>EUR</v>
      </c>
      <c r="J29" s="132" t="str">
        <f>I29</f>
        <v>EUR</v>
      </c>
      <c r="K29" s="132" t="str">
        <f>J29</f>
        <v>EUR</v>
      </c>
      <c r="L29" s="132" t="str">
        <f>K29</f>
        <v>EUR</v>
      </c>
      <c r="N29" s="202"/>
      <c r="O29" s="129"/>
      <c r="P29" s="203"/>
      <c r="Q29" s="203"/>
    </row>
    <row r="30" spans="1:17" x14ac:dyDescent="0.3">
      <c r="A30" s="40" t="s">
        <v>2</v>
      </c>
      <c r="B30" s="77" t="str">
        <f>IF(E25="","",E25)</f>
        <v/>
      </c>
      <c r="C30" s="82"/>
      <c r="D30" s="58"/>
      <c r="E30" s="58"/>
      <c r="F30" s="58"/>
      <c r="G30" s="87" t="str">
        <f>IF(C30="","",IF(OR(AND(C30=Nastavení!$A$15,COUNTA(D30:F30)=3),AND(C30=Nastavení!$A$14,COUNTA(D30:F30)&gt;=2)),0, IF(C30=Nastavení!$A$16,N30*(1-0.25*COUNTA(D30:F30)),IF(C30=Nastavení!$A$15,N30*(1-0.35*COUNTA(D30:F30)),IF(C30=Nastavení!$A$14,N30*(1-0.7*COUNTA(D30:F30)),IF(C30=Nastavení!$A$13,Nastavení!B$13,0))))))</f>
        <v/>
      </c>
      <c r="H30" s="31"/>
      <c r="I30" s="31"/>
      <c r="J30" s="31"/>
      <c r="K30" s="32" t="str">
        <f>IF(N(G30)+N(H30)+N(I30)+N(J30)=0,"",ROUND(N(G30)+N(H30)+N(I30)+N(J30),2))</f>
        <v/>
      </c>
      <c r="L30" s="33"/>
      <c r="N30" s="88" t="str">
        <f>IF(C30=Nastavení!$A$14,Nastavení!$B$14,IF('Cestovní příkaz-verze'!C30=Nastavení!$A$15,Nastavení!$B$15,IF('Cestovní příkaz-verze'!C30=Nastavení!$A$16,Nastavení!$B$16,"")))</f>
        <v/>
      </c>
      <c r="O30" s="129"/>
      <c r="P30" s="203"/>
      <c r="Q30" s="203"/>
    </row>
    <row r="31" spans="1:17" x14ac:dyDescent="0.3">
      <c r="A31" s="41" t="s">
        <v>3</v>
      </c>
      <c r="B31" s="78" t="str">
        <f>IF(B30&lt;$E$26,B30+1,"")</f>
        <v/>
      </c>
      <c r="C31" s="26"/>
      <c r="D31" s="3"/>
      <c r="E31" s="3"/>
      <c r="F31" s="3"/>
      <c r="G31" s="56" t="str">
        <f>IF(C31="","",IF(OR(AND(C31=Nastavení!$A$15,COUNTA(D31:F31)=3),AND(C31=Nastavení!$A$14,COUNTA(D31:F31)&gt;=2)),0, IF(C31=Nastavení!$A$16,N31*(1-0.25*COUNTA(D31:F31)),IF(C31=Nastavení!$A$15,N31*(1-0.35*COUNTA(D31:F31)),IF(C31=Nastavení!$A$14,N31*(1-0.7*COUNTA(D31:F31)),IF(C31=Nastavení!$A$13,Nastavení!B$13,0))))))</f>
        <v/>
      </c>
      <c r="H31" s="34"/>
      <c r="I31" s="34"/>
      <c r="J31" s="34"/>
      <c r="K31" s="35" t="str">
        <f t="shared" ref="K31:K42" si="1">IF(N(G31)+N(H31)+N(I31)+N(J31)=0,"",ROUND(N(G31)+N(H31)+N(I31)+N(J31),2))</f>
        <v/>
      </c>
      <c r="L31" s="36"/>
      <c r="N31" s="88" t="str">
        <f>IF(C31=Nastavení!$A$14,Nastavení!$B$14,IF('Cestovní příkaz-verze'!C31=Nastavení!$A$15,Nastavení!$B$15,IF('Cestovní příkaz-verze'!C31=Nastavení!$A$16,Nastavení!$B$16,"")))</f>
        <v/>
      </c>
      <c r="O31" s="129"/>
      <c r="P31" s="203"/>
      <c r="Q31" s="203"/>
    </row>
    <row r="32" spans="1:17" x14ac:dyDescent="0.3">
      <c r="A32" s="41" t="s">
        <v>4</v>
      </c>
      <c r="B32" s="78" t="str">
        <f t="shared" ref="B32:B42" si="2">IF(B31&lt;$E$26,B31+1,"")</f>
        <v/>
      </c>
      <c r="C32" s="26"/>
      <c r="D32" s="3"/>
      <c r="E32" s="3"/>
      <c r="F32" s="3"/>
      <c r="G32" s="56" t="str">
        <f>IF(C32="","",IF(OR(AND(C32=Nastavení!$A$15,COUNTA(D32:F32)=3),AND(C32=Nastavení!$A$14,COUNTA(D32:F32)&gt;=2)),0, IF(C32=Nastavení!$A$16,N32*(1-0.25*COUNTA(D32:F32)),IF(C32=Nastavení!$A$15,N32*(1-0.35*COUNTA(D32:F32)),IF(C32=Nastavení!$A$14,N32*(1-0.7*COUNTA(D32:F32)),IF(C32=Nastavení!$A$13,Nastavení!B$13,0))))))</f>
        <v/>
      </c>
      <c r="H32" s="34"/>
      <c r="I32" s="34"/>
      <c r="J32" s="34"/>
      <c r="K32" s="35" t="str">
        <f t="shared" si="1"/>
        <v/>
      </c>
      <c r="L32" s="36"/>
      <c r="N32" s="88" t="str">
        <f>IF(C32=Nastavení!$A$14,Nastavení!$B$14,IF('Cestovní příkaz-verze'!C32=Nastavení!$A$15,Nastavení!$B$15,IF('Cestovní příkaz-verze'!C32=Nastavení!$A$16,Nastavení!$B$16,"")))</f>
        <v/>
      </c>
      <c r="O32" s="129"/>
      <c r="P32" s="203"/>
      <c r="Q32" s="203"/>
    </row>
    <row r="33" spans="1:17" x14ac:dyDescent="0.3">
      <c r="A33" s="41" t="s">
        <v>5</v>
      </c>
      <c r="B33" s="78" t="str">
        <f t="shared" si="2"/>
        <v/>
      </c>
      <c r="C33" s="26"/>
      <c r="D33" s="3"/>
      <c r="E33" s="3"/>
      <c r="F33" s="3"/>
      <c r="G33" s="56" t="str">
        <f>IF(C33="","",IF(OR(AND(C33=Nastavení!$A$15,COUNTA(D33:F33)=3),AND(C33=Nastavení!$A$14,COUNTA(D33:F33)&gt;=2)),0, IF(C33=Nastavení!$A$16,N33*(1-0.25*COUNTA(D33:F33)),IF(C33=Nastavení!$A$15,N33*(1-0.35*COUNTA(D33:F33)),IF(C33=Nastavení!$A$14,N33*(1-0.7*COUNTA(D33:F33)),IF(C33=Nastavení!$A$13,Nastavení!B$13,0))))))</f>
        <v/>
      </c>
      <c r="H33" s="34"/>
      <c r="I33" s="34"/>
      <c r="J33" s="34"/>
      <c r="K33" s="35" t="str">
        <f t="shared" si="1"/>
        <v/>
      </c>
      <c r="L33" s="36"/>
      <c r="N33" s="88" t="str">
        <f>IF(C33=Nastavení!$A$14,Nastavení!$B$14,IF('Cestovní příkaz-verze'!C33=Nastavení!$A$15,Nastavení!$B$15,IF('Cestovní příkaz-verze'!C33=Nastavení!$A$16,Nastavení!$B$16,"")))</f>
        <v/>
      </c>
      <c r="O33" s="129"/>
      <c r="P33" s="203"/>
      <c r="Q33" s="203"/>
    </row>
    <row r="34" spans="1:17" ht="15" customHeight="1" x14ac:dyDescent="0.3">
      <c r="A34" s="41" t="s">
        <v>6</v>
      </c>
      <c r="B34" s="78" t="str">
        <f t="shared" si="2"/>
        <v/>
      </c>
      <c r="C34" s="26"/>
      <c r="D34" s="3"/>
      <c r="E34" s="3"/>
      <c r="F34" s="3"/>
      <c r="G34" s="56" t="str">
        <f>IF(C34="","",IF(OR(AND(C34=Nastavení!$A$15,COUNTA(D34:F34)=3),AND(C34=Nastavení!$A$14,COUNTA(D34:F34)&gt;=2)),0, IF(C34=Nastavení!$A$16,N34*(1-0.25*COUNTA(D34:F34)),IF(C34=Nastavení!$A$15,N34*(1-0.35*COUNTA(D34:F34)),IF(C34=Nastavení!$A$14,N34*(1-0.7*COUNTA(D34:F34)),IF(C34=Nastavení!$A$13,Nastavení!B$13,0))))))</f>
        <v/>
      </c>
      <c r="H34" s="34"/>
      <c r="I34" s="34"/>
      <c r="J34" s="34"/>
      <c r="K34" s="35" t="str">
        <f t="shared" si="1"/>
        <v/>
      </c>
      <c r="L34" s="36"/>
      <c r="N34" s="88" t="str">
        <f>IF(C34=Nastavení!$A$14,Nastavení!$B$14,IF('Cestovní příkaz-verze'!C34=Nastavení!$A$15,Nastavení!$B$15,IF('Cestovní příkaz-verze'!C34=Nastavení!$A$16,Nastavení!$B$16,"")))</f>
        <v/>
      </c>
      <c r="P34" s="203"/>
      <c r="Q34" s="203"/>
    </row>
    <row r="35" spans="1:17" x14ac:dyDescent="0.3">
      <c r="A35" s="41" t="s">
        <v>7</v>
      </c>
      <c r="B35" s="78" t="str">
        <f t="shared" si="2"/>
        <v/>
      </c>
      <c r="C35" s="26"/>
      <c r="D35" s="3"/>
      <c r="E35" s="3"/>
      <c r="F35" s="3"/>
      <c r="G35" s="56" t="str">
        <f>IF(C35="","",IF(OR(AND(C35=Nastavení!$A$15,COUNTA(D35:F35)=3),AND(C35=Nastavení!$A$14,COUNTA(D35:F35)&gt;=2)),0, IF(C35=Nastavení!$A$16,N35*(1-0.25*COUNTA(D35:F35)),IF(C35=Nastavení!$A$15,N35*(1-0.35*COUNTA(D35:F35)),IF(C35=Nastavení!$A$14,N35*(1-0.7*COUNTA(D35:F35)),IF(C35=Nastavení!$A$13,Nastavení!B$13,0))))))</f>
        <v/>
      </c>
      <c r="H35" s="34"/>
      <c r="I35" s="34"/>
      <c r="J35" s="34"/>
      <c r="K35" s="35" t="str">
        <f t="shared" si="1"/>
        <v/>
      </c>
      <c r="L35" s="36"/>
      <c r="N35" s="88" t="str">
        <f>IF(C35=Nastavení!$A$14,Nastavení!$B$14,IF('Cestovní příkaz-verze'!C35=Nastavení!$A$15,Nastavení!$B$15,IF('Cestovní příkaz-verze'!C35=Nastavení!$A$16,Nastavení!$B$16,"")))</f>
        <v/>
      </c>
      <c r="O35" s="67" t="s">
        <v>60</v>
      </c>
      <c r="P35" s="65">
        <f>E48*E44/100+Nastavení!A19</f>
        <v>5.2</v>
      </c>
      <c r="Q35" s="65">
        <f>E48*E44/100+Nastavení!A20</f>
        <v>1.4</v>
      </c>
    </row>
    <row r="36" spans="1:17" x14ac:dyDescent="0.3">
      <c r="A36" s="41" t="s">
        <v>8</v>
      </c>
      <c r="B36" s="78" t="str">
        <f t="shared" si="2"/>
        <v/>
      </c>
      <c r="C36" s="26"/>
      <c r="D36" s="3"/>
      <c r="E36" s="3"/>
      <c r="F36" s="3"/>
      <c r="G36" s="56" t="str">
        <f>IF(C36="","",IF(OR(AND(C36=Nastavení!$A$15,COUNTA(D36:F36)=3),AND(C36=Nastavení!$A$14,COUNTA(D36:F36)&gt;=2)),0, IF(C36=Nastavení!$A$16,N36*(1-0.25*COUNTA(D36:F36)),IF(C36=Nastavení!$A$15,N36*(1-0.35*COUNTA(D36:F36)),IF(C36=Nastavení!$A$14,N36*(1-0.7*COUNTA(D36:F36)),IF(C36=Nastavení!$A$13,Nastavení!B$13,0))))))</f>
        <v/>
      </c>
      <c r="H36" s="34"/>
      <c r="I36" s="34"/>
      <c r="J36" s="34"/>
      <c r="K36" s="35" t="str">
        <f t="shared" si="1"/>
        <v/>
      </c>
      <c r="L36" s="36"/>
      <c r="N36" s="88" t="str">
        <f>IF(C36=Nastavení!$A$14,Nastavení!$B$14,IF('Cestovní příkaz-verze'!C36=Nastavení!$A$15,Nastavení!$B$15,IF('Cestovní příkaz-verze'!C36=Nastavení!$A$16,Nastavení!$B$16,"")))</f>
        <v/>
      </c>
      <c r="O36" s="67" t="s">
        <v>57</v>
      </c>
      <c r="P36" s="66">
        <f>Nastavení!A23*E44/100+Nastavení!A19</f>
        <v>5.2</v>
      </c>
      <c r="Q36" s="66">
        <f>Nastavení!A23*E44/100+Nastavení!A20</f>
        <v>1.4</v>
      </c>
    </row>
    <row r="37" spans="1:17" x14ac:dyDescent="0.3">
      <c r="A37" s="41" t="s">
        <v>9</v>
      </c>
      <c r="B37" s="78" t="str">
        <f t="shared" si="2"/>
        <v/>
      </c>
      <c r="C37" s="26"/>
      <c r="D37" s="3"/>
      <c r="E37" s="3"/>
      <c r="F37" s="3"/>
      <c r="G37" s="56" t="str">
        <f>IF(C37="","",IF(OR(AND(C37=Nastavení!$A$15,COUNTA(D37:F37)=3),AND(C37=Nastavení!$A$14,COUNTA(D37:F37)&gt;=2)),0, IF(C37=Nastavení!$A$16,N37*(1-0.25*COUNTA(D37:F37)),IF(C37=Nastavení!$A$15,N37*(1-0.35*COUNTA(D37:F37)),IF(C37=Nastavení!$A$14,N37*(1-0.7*COUNTA(D37:F37)),IF(C37=Nastavení!$A$13,Nastavení!B$13,0))))))</f>
        <v/>
      </c>
      <c r="H37" s="34"/>
      <c r="I37" s="34"/>
      <c r="J37" s="34"/>
      <c r="K37" s="35" t="str">
        <f t="shared" si="1"/>
        <v/>
      </c>
      <c r="L37" s="36"/>
      <c r="N37" s="88" t="str">
        <f>IF(C37=Nastavení!$A$14,Nastavení!$B$14,IF('Cestovní příkaz-verze'!C37=Nastavení!$A$15,Nastavení!$B$15,IF('Cestovní příkaz-verze'!C37=Nastavení!$A$16,Nastavení!$B$16,"")))</f>
        <v/>
      </c>
      <c r="O37" s="67" t="s">
        <v>58</v>
      </c>
      <c r="P37" s="66">
        <f>Nastavení!A24*E44/100+Nastavení!A19</f>
        <v>5.2</v>
      </c>
      <c r="Q37" s="66">
        <f>Nastavení!A24*E44/100+Nastavení!A20</f>
        <v>1.4</v>
      </c>
    </row>
    <row r="38" spans="1:17" x14ac:dyDescent="0.3">
      <c r="A38" s="41" t="s">
        <v>10</v>
      </c>
      <c r="B38" s="78" t="str">
        <f t="shared" si="2"/>
        <v/>
      </c>
      <c r="C38" s="26"/>
      <c r="D38" s="3"/>
      <c r="E38" s="3"/>
      <c r="F38" s="3"/>
      <c r="G38" s="56" t="str">
        <f>IF(C38="","",IF(OR(AND(C38=Nastavení!$A$15,COUNTA(D38:F38)=3),AND(C38=Nastavení!$A$14,COUNTA(D38:F38)&gt;=2)),0, IF(C38=Nastavení!$A$16,N38*(1-0.25*COUNTA(D38:F38)),IF(C38=Nastavení!$A$15,N38*(1-0.35*COUNTA(D38:F38)),IF(C38=Nastavení!$A$14,N38*(1-0.7*COUNTA(D38:F38)),IF(C38=Nastavení!$A$13,Nastavení!B$13,0))))))</f>
        <v/>
      </c>
      <c r="H38" s="34"/>
      <c r="I38" s="34"/>
      <c r="J38" s="34"/>
      <c r="K38" s="35" t="str">
        <f t="shared" si="1"/>
        <v/>
      </c>
      <c r="L38" s="36"/>
      <c r="N38" s="88" t="str">
        <f>IF(C38=Nastavení!$A$14,Nastavení!$B$14,IF('Cestovní příkaz-verze'!C38=Nastavení!$A$15,Nastavení!$B$15,IF('Cestovní příkaz-verze'!C38=Nastavení!$A$16,Nastavení!$B$16,"")))</f>
        <v/>
      </c>
      <c r="O38" s="67" t="s">
        <v>59</v>
      </c>
      <c r="P38" s="66">
        <f>Nastavení!A25*E44/100+Nastavení!A19</f>
        <v>5.2</v>
      </c>
      <c r="Q38" s="66">
        <f>Nastavení!A25*E44/100+Nastavení!A20</f>
        <v>1.4</v>
      </c>
    </row>
    <row r="39" spans="1:17" x14ac:dyDescent="0.3">
      <c r="A39" s="41" t="s">
        <v>11</v>
      </c>
      <c r="B39" s="78" t="str">
        <f t="shared" si="2"/>
        <v/>
      </c>
      <c r="C39" s="26"/>
      <c r="D39" s="3"/>
      <c r="E39" s="3"/>
      <c r="F39" s="3"/>
      <c r="G39" s="56" t="str">
        <f>IF(C39="","",IF(OR(AND(C39=Nastavení!$A$15,COUNTA(D39:F39)=3),AND(C39=Nastavení!$A$14,COUNTA(D39:F39)&gt;=2)),0, IF(C39=Nastavení!$A$16,N39*(1-0.25*COUNTA(D39:F39)),IF(C39=Nastavení!$A$15,N39*(1-0.35*COUNTA(D39:F39)),IF(C39=Nastavení!$A$14,N39*(1-0.7*COUNTA(D39:F39)),IF(C39=Nastavení!$A$13,Nastavení!B$13,0))))))</f>
        <v/>
      </c>
      <c r="H39" s="34"/>
      <c r="I39" s="34"/>
      <c r="J39" s="34"/>
      <c r="K39" s="35" t="str">
        <f t="shared" si="1"/>
        <v/>
      </c>
      <c r="L39" s="36"/>
      <c r="N39" s="88" t="str">
        <f>IF(C39=Nastavení!$A$14,Nastavení!$B$14,IF('Cestovní příkaz-verze'!C39=Nastavení!$A$15,Nastavení!$B$15,IF('Cestovní příkaz-verze'!C39=Nastavení!$A$16,Nastavení!$B$16,"")))</f>
        <v/>
      </c>
      <c r="O39" s="127" t="s">
        <v>132</v>
      </c>
      <c r="P39" s="66">
        <f>Nastavení!A26*E44/100+Nastavení!A19</f>
        <v>5.2</v>
      </c>
      <c r="Q39" s="66">
        <f>Nastavení!A26*E44/100+Nastavení!A20</f>
        <v>1.4</v>
      </c>
    </row>
    <row r="40" spans="1:17" x14ac:dyDescent="0.3">
      <c r="A40" s="41" t="s">
        <v>12</v>
      </c>
      <c r="B40" s="78" t="str">
        <f t="shared" si="2"/>
        <v/>
      </c>
      <c r="C40" s="26"/>
      <c r="D40" s="3"/>
      <c r="E40" s="3"/>
      <c r="F40" s="3"/>
      <c r="G40" s="56" t="str">
        <f>IF(C40="","",IF(OR(AND(C40=Nastavení!$A$15,COUNTA(D40:F40)=3),AND(C40=Nastavení!$A$14,COUNTA(D40:F40)&gt;=2)),0, IF(C40=Nastavení!$A$16,N40*(1-0.25*COUNTA(D40:F40)),IF(C40=Nastavení!$A$15,N40*(1-0.35*COUNTA(D40:F40)),IF(C40=Nastavení!$A$14,N40*(1-0.7*COUNTA(D40:F40)),IF(C40=Nastavení!$A$13,Nastavení!B$13,0))))))</f>
        <v/>
      </c>
      <c r="H40" s="34"/>
      <c r="I40" s="34"/>
      <c r="J40" s="34"/>
      <c r="K40" s="35" t="str">
        <f t="shared" si="1"/>
        <v/>
      </c>
      <c r="L40" s="36"/>
      <c r="N40" s="88" t="str">
        <f>IF(C40=Nastavení!$A$14,Nastavení!$B$14,IF('Cestovní příkaz-verze'!C40=Nastavení!$A$15,Nastavení!$B$15,IF('Cestovní příkaz-verze'!C40=Nastavení!$A$16,Nastavení!$B$16,"")))</f>
        <v/>
      </c>
    </row>
    <row r="41" spans="1:17" x14ac:dyDescent="0.3">
      <c r="A41" s="41" t="s">
        <v>13</v>
      </c>
      <c r="B41" s="78" t="str">
        <f t="shared" si="2"/>
        <v/>
      </c>
      <c r="C41" s="26"/>
      <c r="D41" s="3"/>
      <c r="E41" s="3"/>
      <c r="F41" s="3"/>
      <c r="G41" s="56" t="str">
        <f>IF(C41="","",IF(OR(AND(C41=Nastavení!$A$15,COUNTA(D41:F41)=3),AND(C41=Nastavení!$A$14,COUNTA(D41:F41)&gt;=2)),0, IF(C41=Nastavení!$A$16,N41*(1-0.25*COUNTA(D41:F41)),IF(C41=Nastavení!$A$15,N41*(1-0.35*COUNTA(D41:F41)),IF(C41=Nastavení!$A$14,N41*(1-0.7*COUNTA(D41:F41)),IF(C41=Nastavení!$A$13,Nastavení!B$13,0))))))</f>
        <v/>
      </c>
      <c r="H41" s="34"/>
      <c r="I41" s="34"/>
      <c r="J41" s="34"/>
      <c r="K41" s="35" t="str">
        <f t="shared" si="1"/>
        <v/>
      </c>
      <c r="L41" s="36"/>
      <c r="N41" s="88" t="str">
        <f>IF(C41=Nastavení!$A$14,Nastavení!$B$14,IF('Cestovní příkaz-verze'!C41=Nastavení!$A$15,Nastavení!$B$15,IF('Cestovní příkaz-verze'!C41=Nastavení!$A$16,Nastavení!$B$16,"")))</f>
        <v/>
      </c>
    </row>
    <row r="42" spans="1:17" x14ac:dyDescent="0.3">
      <c r="A42" s="42" t="s">
        <v>14</v>
      </c>
      <c r="B42" s="79" t="str">
        <f t="shared" si="2"/>
        <v/>
      </c>
      <c r="C42" s="27"/>
      <c r="D42" s="25"/>
      <c r="E42" s="25"/>
      <c r="F42" s="25"/>
      <c r="G42" s="28" t="str">
        <f>IF(C42="","",IF(OR(AND(C42=Nastavení!$A$15,COUNTA(D42:F42)=3),AND(C42=Nastavení!$A$14,COUNTA(D42:F42)&gt;=2)),0, IF(C42=Nastavení!$A$16,N42*(1-0.25*COUNTA(D42:F42)),IF(C42=Nastavení!$A$15,N42*(1-0.35*COUNTA(D42:F42)),IF(C42=Nastavení!$A$14,N42*(1-0.7*COUNTA(D42:F42)),IF(C42=Nastavení!$A$13,Nastavení!B$13,0))))))</f>
        <v/>
      </c>
      <c r="H42" s="37"/>
      <c r="I42" s="37"/>
      <c r="J42" s="37"/>
      <c r="K42" s="38" t="str">
        <f t="shared" si="1"/>
        <v/>
      </c>
      <c r="L42" s="39"/>
      <c r="N42" s="88" t="str">
        <f>IF(C42=Nastavení!$A$14,Nastavení!$B$14,IF('Cestovní příkaz-verze'!C42=Nastavení!$A$15,Nastavení!$B$15,IF('Cestovní příkaz-verze'!C42=Nastavení!$A$16,Nastavení!$B$16,"")))</f>
        <v/>
      </c>
    </row>
    <row r="43" spans="1:17" ht="26.1" customHeight="1" x14ac:dyDescent="0.3">
      <c r="A43" s="10" t="s">
        <v>67</v>
      </c>
    </row>
    <row r="44" spans="1:17" x14ac:dyDescent="0.3">
      <c r="A44" s="217" t="s">
        <v>61</v>
      </c>
      <c r="B44" s="141" t="s">
        <v>134</v>
      </c>
      <c r="C44" s="142"/>
      <c r="D44" s="142"/>
      <c r="E44" s="126"/>
    </row>
    <row r="45" spans="1:17" x14ac:dyDescent="0.3">
      <c r="A45" s="218"/>
      <c r="B45" s="161" t="s">
        <v>93</v>
      </c>
      <c r="C45" s="162"/>
      <c r="D45" s="220"/>
      <c r="E45" s="221"/>
    </row>
    <row r="46" spans="1:17" x14ac:dyDescent="0.3">
      <c r="A46" s="218"/>
      <c r="B46" s="16" t="s">
        <v>62</v>
      </c>
      <c r="C46" s="159"/>
      <c r="D46" s="159"/>
      <c r="E46" s="160"/>
    </row>
    <row r="47" spans="1:17" x14ac:dyDescent="0.3">
      <c r="A47" s="218"/>
      <c r="B47" s="16" t="s">
        <v>63</v>
      </c>
      <c r="C47" s="159"/>
      <c r="D47" s="159"/>
      <c r="E47" s="160"/>
    </row>
    <row r="48" spans="1:17" x14ac:dyDescent="0.3">
      <c r="A48" s="219"/>
      <c r="B48" s="146" t="s">
        <v>133</v>
      </c>
      <c r="C48" s="147"/>
      <c r="D48" s="147"/>
      <c r="E48" s="59"/>
    </row>
    <row r="49" spans="1:12" ht="30" customHeight="1" x14ac:dyDescent="0.3">
      <c r="A49" s="255" t="s">
        <v>110</v>
      </c>
      <c r="B49" s="48" t="s">
        <v>1</v>
      </c>
      <c r="C49" s="258" t="s">
        <v>33</v>
      </c>
      <c r="D49" s="259"/>
      <c r="E49" s="259"/>
      <c r="F49" s="259"/>
      <c r="G49" s="49" t="s">
        <v>85</v>
      </c>
      <c r="H49" s="50" t="s">
        <v>72</v>
      </c>
      <c r="I49" s="50" t="s">
        <v>65</v>
      </c>
      <c r="J49" s="50" t="s">
        <v>54</v>
      </c>
      <c r="K49" s="50" t="s">
        <v>53</v>
      </c>
      <c r="L49" s="50" t="s">
        <v>95</v>
      </c>
    </row>
    <row r="50" spans="1:12" x14ac:dyDescent="0.3">
      <c r="A50" s="256"/>
      <c r="B50" s="236"/>
      <c r="C50" s="29" t="s">
        <v>34</v>
      </c>
      <c r="D50" s="238"/>
      <c r="E50" s="238"/>
      <c r="F50" s="238"/>
      <c r="G50" s="97"/>
      <c r="H50" s="232"/>
      <c r="I50" s="239"/>
      <c r="J50" s="224"/>
      <c r="K50" s="226" t="str">
        <f>IF(H50="","",
IF(AND(H50=Nastavení!$A$34,$E$48&gt;0,$C$46=Nastavení!$B$19),$P$35*I50,
IF(AND(H50=Nastavení!$A$34,$E$48&gt;0,$C$46=Nastavení!$B$20),$Q$35*I50,
IF(AND(H50=Nastavení!$A$34,$E$48=0,$C$47=Nastavení!$B$23,$C$46=Nastavení!$B$19),$P$36*I50,
IF(AND(H50=Nastavení!$A$34,$E$48=0,$C$47=Nastavení!$B$23,$C$46=Nastavení!$B$20),$Q$36*I50,
IF(AND(H50=Nastavení!$A$34,$E$48=0,$C$47=Nastavení!$B$24,$C$46=Nastavení!$B$19),$P$37*I50,
IF(AND(H50=Nastavení!$A$34,$E$48=0,$C$47=Nastavení!$B$24,$C$46=Nastavení!$B$20),$Q$37*I50,
IF(AND(H50=Nastavení!$A$34,$E$48=0,$C$47=Nastavení!$B$25,$C$46=Nastavení!$B$19),$P$38*I50,
IF(AND(H50=Nastavení!$A$34,$E$48=0,$C$47=Nastavení!$B$25,$C$46=Nastavení!$B$20),$Q$38*I50,
IF(AND(H50=Nastavení!$A$34,$E$48=0,$C$47=Nastavení!$B$26,$C$46=Nastavení!$B$19),$P$39*I50,
IF(AND(H50=Nastavení!$A$34,$E$48=0,$C$47=Nastavení!$B$26,$C$46=Nastavení!$B$20),$Q$39*I50,
J50)))))))))))</f>
        <v/>
      </c>
      <c r="L50" s="228"/>
    </row>
    <row r="51" spans="1:12" x14ac:dyDescent="0.3">
      <c r="A51" s="256"/>
      <c r="B51" s="237"/>
      <c r="C51" s="23" t="s">
        <v>35</v>
      </c>
      <c r="D51" s="230"/>
      <c r="E51" s="230"/>
      <c r="F51" s="230"/>
      <c r="G51" s="46"/>
      <c r="H51" s="233"/>
      <c r="I51" s="234"/>
      <c r="J51" s="225"/>
      <c r="K51" s="227"/>
      <c r="L51" s="229"/>
    </row>
    <row r="52" spans="1:12" x14ac:dyDescent="0.3">
      <c r="A52" s="256"/>
      <c r="B52" s="231"/>
      <c r="C52" s="23" t="s">
        <v>34</v>
      </c>
      <c r="D52" s="230"/>
      <c r="E52" s="230"/>
      <c r="F52" s="230"/>
      <c r="G52" s="46"/>
      <c r="H52" s="232"/>
      <c r="I52" s="234"/>
      <c r="J52" s="235"/>
      <c r="K52" s="227" t="str">
        <f>IF(H52="","",
IF(AND(H52=Nastavení!$A$34,$E$48&gt;0,$C$46=Nastavení!$B$19),$P$35*I52,
IF(AND(H52=Nastavení!$A$34,$E$48&gt;0,$C$46=Nastavení!$B$20),$Q$35*I52,
IF(AND(H52=Nastavení!$A$34,$E$48=0,$C$47=Nastavení!$B$23,$C$46=Nastavení!$B$19),$P$36*I52,
IF(AND(H52=Nastavení!$A$34,$E$48=0,$C$47=Nastavení!$B$23,$C$46=Nastavení!$B$20),$Q$36*I52,
IF(AND(H52=Nastavení!$A$34,$E$48=0,$C$47=Nastavení!$B$24,$C$46=Nastavení!$B$19),$P$37*I52,
IF(AND(H52=Nastavení!$A$34,$E$48=0,$C$47=Nastavení!$B$24,$C$46=Nastavení!$B$20),$Q$37*I52,
IF(AND(H52=Nastavení!$A$34,$E$48=0,$C$47=Nastavení!$B$25,$C$46=Nastavení!$B$19),$P$38*I52,
IF(AND(H52=Nastavení!$A$34,$E$48=0,$C$47=Nastavení!$B$25,$C$46=Nastavení!$B$20),$Q$38*I52,
IF(AND(H52=Nastavení!$A$34,$E$48=0,$C$47=Nastavení!$B$26,$C$46=Nastavení!$B$19),$P$39*I52,
IF(AND(H52=Nastavení!$A$34,$E$48=0,$C$47=Nastavení!$B$26,$C$46=Nastavení!$B$20),$Q$39*I52,
J52)))))))))))</f>
        <v/>
      </c>
      <c r="L52" s="229"/>
    </row>
    <row r="53" spans="1:12" x14ac:dyDescent="0.3">
      <c r="A53" s="256"/>
      <c r="B53" s="231"/>
      <c r="C53" s="23" t="s">
        <v>35</v>
      </c>
      <c r="D53" s="230"/>
      <c r="E53" s="230"/>
      <c r="F53" s="230"/>
      <c r="G53" s="46"/>
      <c r="H53" s="233"/>
      <c r="I53" s="234"/>
      <c r="J53" s="225"/>
      <c r="K53" s="227"/>
      <c r="L53" s="229"/>
    </row>
    <row r="54" spans="1:12" x14ac:dyDescent="0.3">
      <c r="A54" s="256"/>
      <c r="B54" s="231"/>
      <c r="C54" s="23" t="s">
        <v>34</v>
      </c>
      <c r="D54" s="230"/>
      <c r="E54" s="230"/>
      <c r="F54" s="230"/>
      <c r="G54" s="46"/>
      <c r="H54" s="232"/>
      <c r="I54" s="234"/>
      <c r="J54" s="235"/>
      <c r="K54" s="227" t="str">
        <f>IF(H54="","",
IF(AND(H54=Nastavení!$A$34,$E$48&gt;0,$C$46=Nastavení!$B$19),$P$35*I54,
IF(AND(H54=Nastavení!$A$34,$E$48&gt;0,$C$46=Nastavení!$B$20),$Q$35*I54,
IF(AND(H54=Nastavení!$A$34,$E$48=0,$C$47=Nastavení!$B$23,$C$46=Nastavení!$B$19),$P$36*I54,
IF(AND(H54=Nastavení!$A$34,$E$48=0,$C$47=Nastavení!$B$23,$C$46=Nastavení!$B$20),$Q$36*I54,
IF(AND(H54=Nastavení!$A$34,$E$48=0,$C$47=Nastavení!$B$24,$C$46=Nastavení!$B$19),$P$37*I54,
IF(AND(H54=Nastavení!$A$34,$E$48=0,$C$47=Nastavení!$B$24,$C$46=Nastavení!$B$20),$Q$37*I54,
IF(AND(H54=Nastavení!$A$34,$E$48=0,$C$47=Nastavení!$B$25,$C$46=Nastavení!$B$19),$P$38*I54,
IF(AND(H54=Nastavení!$A$34,$E$48=0,$C$47=Nastavení!$B$25,$C$46=Nastavení!$B$20),$Q$38*I54,
IF(AND(H54=Nastavení!$A$34,$E$48=0,$C$47=Nastavení!$B$26,$C$46=Nastavení!$B$19),$P$39*I54,
IF(AND(H54=Nastavení!$A$34,$E$48=0,$C$47=Nastavení!$B$26,$C$46=Nastavení!$B$20),$Q$39*I54,
J54)))))))))))</f>
        <v/>
      </c>
      <c r="L54" s="229"/>
    </row>
    <row r="55" spans="1:12" x14ac:dyDescent="0.3">
      <c r="A55" s="256"/>
      <c r="B55" s="231"/>
      <c r="C55" s="23" t="s">
        <v>35</v>
      </c>
      <c r="D55" s="230"/>
      <c r="E55" s="230"/>
      <c r="F55" s="230"/>
      <c r="G55" s="46"/>
      <c r="H55" s="233"/>
      <c r="I55" s="234"/>
      <c r="J55" s="225"/>
      <c r="K55" s="227"/>
      <c r="L55" s="229"/>
    </row>
    <row r="56" spans="1:12" x14ac:dyDescent="0.3">
      <c r="A56" s="256"/>
      <c r="B56" s="231"/>
      <c r="C56" s="23" t="s">
        <v>34</v>
      </c>
      <c r="D56" s="230"/>
      <c r="E56" s="230"/>
      <c r="F56" s="230"/>
      <c r="G56" s="46"/>
      <c r="H56" s="232"/>
      <c r="I56" s="234"/>
      <c r="J56" s="235"/>
      <c r="K56" s="227" t="str">
        <f>IF(H56="","",
IF(AND(H56=Nastavení!$A$34,$E$48&gt;0,$C$46=Nastavení!$B$19),$P$35*I56,
IF(AND(H56=Nastavení!$A$34,$E$48&gt;0,$C$46=Nastavení!$B$20),$Q$35*I56,
IF(AND(H56=Nastavení!$A$34,$E$48=0,$C$47=Nastavení!$B$23,$C$46=Nastavení!$B$19),$P$36*I56,
IF(AND(H56=Nastavení!$A$34,$E$48=0,$C$47=Nastavení!$B$23,$C$46=Nastavení!$B$20),$Q$36*I56,
IF(AND(H56=Nastavení!$A$34,$E$48=0,$C$47=Nastavení!$B$24,$C$46=Nastavení!$B$19),$P$37*I56,
IF(AND(H56=Nastavení!$A$34,$E$48=0,$C$47=Nastavení!$B$24,$C$46=Nastavení!$B$20),$Q$37*I56,
IF(AND(H56=Nastavení!$A$34,$E$48=0,$C$47=Nastavení!$B$25,$C$46=Nastavení!$B$19),$P$38*I56,
IF(AND(H56=Nastavení!$A$34,$E$48=0,$C$47=Nastavení!$B$25,$C$46=Nastavení!$B$20),$Q$38*I56,
IF(AND(H56=Nastavení!$A$34,$E$48=0,$C$47=Nastavení!$B$26,$C$46=Nastavení!$B$19),$P$39*I56,
IF(AND(H56=Nastavení!$A$34,$E$48=0,$C$47=Nastavení!$B$26,$C$46=Nastavení!$B$20),$Q$39*I56,
J56)))))))))))</f>
        <v/>
      </c>
      <c r="L56" s="229"/>
    </row>
    <row r="57" spans="1:12" x14ac:dyDescent="0.3">
      <c r="A57" s="256"/>
      <c r="B57" s="231"/>
      <c r="C57" s="23" t="s">
        <v>35</v>
      </c>
      <c r="D57" s="230"/>
      <c r="E57" s="230"/>
      <c r="F57" s="230"/>
      <c r="G57" s="46"/>
      <c r="H57" s="233"/>
      <c r="I57" s="234"/>
      <c r="J57" s="225"/>
      <c r="K57" s="227"/>
      <c r="L57" s="229"/>
    </row>
    <row r="58" spans="1:12" x14ac:dyDescent="0.3">
      <c r="A58" s="256"/>
      <c r="B58" s="231"/>
      <c r="C58" s="23" t="s">
        <v>34</v>
      </c>
      <c r="D58" s="230"/>
      <c r="E58" s="230"/>
      <c r="F58" s="230"/>
      <c r="G58" s="46"/>
      <c r="H58" s="232"/>
      <c r="I58" s="234"/>
      <c r="J58" s="235"/>
      <c r="K58" s="227" t="str">
        <f>IF(H58="","",
IF(AND(H58=Nastavení!$A$34,$E$48&gt;0,$C$46=Nastavení!$B$19),$P$35*I58,
IF(AND(H58=Nastavení!$A$34,$E$48&gt;0,$C$46=Nastavení!$B$20),$Q$35*I58,
IF(AND(H58=Nastavení!$A$34,$E$48=0,$C$47=Nastavení!$B$23,$C$46=Nastavení!$B$19),$P$36*I58,
IF(AND(H58=Nastavení!$A$34,$E$48=0,$C$47=Nastavení!$B$23,$C$46=Nastavení!$B$20),$Q$36*I58,
IF(AND(H58=Nastavení!$A$34,$E$48=0,$C$47=Nastavení!$B$24,$C$46=Nastavení!$B$19),$P$37*I58,
IF(AND(H58=Nastavení!$A$34,$E$48=0,$C$47=Nastavení!$B$24,$C$46=Nastavení!$B$20),$Q$37*I58,
IF(AND(H58=Nastavení!$A$34,$E$48=0,$C$47=Nastavení!$B$25,$C$46=Nastavení!$B$19),$P$38*I58,
IF(AND(H58=Nastavení!$A$34,$E$48=0,$C$47=Nastavení!$B$25,$C$46=Nastavení!$B$20),$Q$38*I58,
IF(AND(H58=Nastavení!$A$34,$E$48=0,$C$47=Nastavení!$B$26,$C$46=Nastavení!$B$19),$P$39*I58,
IF(AND(H58=Nastavení!$A$34,$E$48=0,$C$47=Nastavení!$B$26,$C$46=Nastavení!$B$20),$Q$39*I58,
J58)))))))))))</f>
        <v/>
      </c>
      <c r="L58" s="229"/>
    </row>
    <row r="59" spans="1:12" x14ac:dyDescent="0.3">
      <c r="A59" s="256"/>
      <c r="B59" s="231"/>
      <c r="C59" s="23" t="s">
        <v>35</v>
      </c>
      <c r="D59" s="230"/>
      <c r="E59" s="230"/>
      <c r="F59" s="230"/>
      <c r="G59" s="46"/>
      <c r="H59" s="233"/>
      <c r="I59" s="234"/>
      <c r="J59" s="225"/>
      <c r="K59" s="227"/>
      <c r="L59" s="229"/>
    </row>
    <row r="60" spans="1:12" x14ac:dyDescent="0.3">
      <c r="A60" s="256"/>
      <c r="B60" s="231"/>
      <c r="C60" s="23" t="s">
        <v>34</v>
      </c>
      <c r="D60" s="230"/>
      <c r="E60" s="230"/>
      <c r="F60" s="230"/>
      <c r="G60" s="46"/>
      <c r="H60" s="232"/>
      <c r="I60" s="234"/>
      <c r="J60" s="235"/>
      <c r="K60" s="227" t="str">
        <f>IF(H60="","",
IF(AND(H60=Nastavení!$A$34,$E$48&gt;0,$C$46=Nastavení!$B$19),$P$35*I60,
IF(AND(H60=Nastavení!$A$34,$E$48&gt;0,$C$46=Nastavení!$B$20),$Q$35*I60,
IF(AND(H60=Nastavení!$A$34,$E$48=0,$C$47=Nastavení!$B$23,$C$46=Nastavení!$B$19),$P$36*I60,
IF(AND(H60=Nastavení!$A$34,$E$48=0,$C$47=Nastavení!$B$23,$C$46=Nastavení!$B$20),$Q$36*I60,
IF(AND(H60=Nastavení!$A$34,$E$48=0,$C$47=Nastavení!$B$24,$C$46=Nastavení!$B$19),$P$37*I60,
IF(AND(H60=Nastavení!$A$34,$E$48=0,$C$47=Nastavení!$B$24,$C$46=Nastavení!$B$20),$Q$37*I60,
IF(AND(H60=Nastavení!$A$34,$E$48=0,$C$47=Nastavení!$B$25,$C$46=Nastavení!$B$19),$P$38*I60,
IF(AND(H60=Nastavení!$A$34,$E$48=0,$C$47=Nastavení!$B$25,$C$46=Nastavení!$B$20),$Q$38*I60,
IF(AND(H60=Nastavení!$A$34,$E$48=0,$C$47=Nastavení!$B$26,$C$46=Nastavení!$B$19),$P$39*I60,
IF(AND(H60=Nastavení!$A$34,$E$48=0,$C$47=Nastavení!$B$26,$C$46=Nastavení!$B$20),$Q$39*I60,
J60)))))))))))</f>
        <v/>
      </c>
      <c r="L60" s="229"/>
    </row>
    <row r="61" spans="1:12" x14ac:dyDescent="0.3">
      <c r="A61" s="257"/>
      <c r="B61" s="248"/>
      <c r="C61" s="24" t="s">
        <v>35</v>
      </c>
      <c r="D61" s="254"/>
      <c r="E61" s="254"/>
      <c r="F61" s="254"/>
      <c r="G61" s="47"/>
      <c r="H61" s="249"/>
      <c r="I61" s="250"/>
      <c r="J61" s="251"/>
      <c r="K61" s="252"/>
      <c r="L61" s="253"/>
    </row>
    <row r="62" spans="1:12" ht="26.1" customHeight="1" x14ac:dyDescent="0.3">
      <c r="A62" s="240" t="s">
        <v>127</v>
      </c>
      <c r="B62" s="240"/>
      <c r="C62" s="240"/>
      <c r="H62" s="102"/>
      <c r="I62" s="102"/>
      <c r="J62" s="102"/>
    </row>
    <row r="63" spans="1:12" ht="15" customHeight="1" x14ac:dyDescent="0.3">
      <c r="A63" s="241" t="s">
        <v>128</v>
      </c>
      <c r="B63" s="242"/>
      <c r="C63" s="124" t="s">
        <v>126</v>
      </c>
      <c r="D63" s="48" t="s">
        <v>96</v>
      </c>
      <c r="E63" s="125" t="str">
        <f>G29</f>
        <v>EUR</v>
      </c>
      <c r="F63" s="48" t="s">
        <v>96</v>
      </c>
      <c r="H63" s="69"/>
      <c r="I63" s="69"/>
      <c r="J63" s="69"/>
      <c r="K63" s="69"/>
      <c r="L63" s="69"/>
    </row>
    <row r="64" spans="1:12" ht="17.100000000000001" customHeight="1" x14ac:dyDescent="0.3">
      <c r="A64" s="243" t="s">
        <v>32</v>
      </c>
      <c r="B64" s="244"/>
      <c r="C64" s="106">
        <f>SUM(G17:G23)</f>
        <v>0</v>
      </c>
      <c r="D64" s="107"/>
      <c r="E64" s="108">
        <f>SUM(G30:G42)</f>
        <v>0</v>
      </c>
      <c r="F64" s="43"/>
      <c r="H64" s="69"/>
      <c r="I64" s="69"/>
      <c r="J64" s="69"/>
      <c r="K64" s="69"/>
      <c r="L64" s="69"/>
    </row>
    <row r="65" spans="1:12" ht="17.100000000000001" customHeight="1" x14ac:dyDescent="0.3">
      <c r="A65" s="245" t="s">
        <v>68</v>
      </c>
      <c r="B65" s="246"/>
      <c r="C65" s="109">
        <f>SUM(H17:H23)</f>
        <v>0</v>
      </c>
      <c r="D65" s="110"/>
      <c r="E65" s="111">
        <f>SUM(H30:H42)</f>
        <v>0</v>
      </c>
      <c r="F65" s="44"/>
      <c r="H65" s="69"/>
      <c r="I65" s="247" t="s">
        <v>107</v>
      </c>
      <c r="J65" s="247"/>
      <c r="K65" s="247"/>
      <c r="L65" s="247"/>
    </row>
    <row r="66" spans="1:12" ht="17.100000000000001" customHeight="1" x14ac:dyDescent="0.3">
      <c r="A66" s="245" t="s">
        <v>69</v>
      </c>
      <c r="B66" s="246"/>
      <c r="C66" s="109">
        <f>SUM(I17:I23)</f>
        <v>0</v>
      </c>
      <c r="D66" s="110"/>
      <c r="E66" s="111">
        <f>SUM(I30:I42)</f>
        <v>0</v>
      </c>
      <c r="F66" s="44"/>
      <c r="H66" s="8"/>
      <c r="I66" s="8"/>
      <c r="J66" s="8"/>
      <c r="K66" s="69"/>
      <c r="L66" s="69"/>
    </row>
    <row r="67" spans="1:12" ht="17.100000000000001" customHeight="1" x14ac:dyDescent="0.3">
      <c r="A67" s="245" t="s">
        <v>70</v>
      </c>
      <c r="B67" s="246"/>
      <c r="C67" s="109">
        <f>SUM(J17:J23)</f>
        <v>0</v>
      </c>
      <c r="D67" s="110"/>
      <c r="E67" s="111">
        <f>SUM(J30:J42)</f>
        <v>0</v>
      </c>
      <c r="F67" s="44"/>
      <c r="H67" s="8"/>
      <c r="I67" s="8"/>
      <c r="J67" s="8"/>
      <c r="K67" s="69"/>
      <c r="L67" s="69"/>
    </row>
    <row r="68" spans="1:12" ht="17.100000000000001" customHeight="1" x14ac:dyDescent="0.3">
      <c r="A68" s="267" t="s">
        <v>71</v>
      </c>
      <c r="B68" s="268"/>
      <c r="C68" s="112">
        <f>SUM(K50:K61)</f>
        <v>0</v>
      </c>
      <c r="D68" s="113"/>
      <c r="E68" s="114"/>
      <c r="F68" s="45"/>
      <c r="H68" s="8"/>
      <c r="I68" s="247" t="s">
        <v>130</v>
      </c>
      <c r="J68" s="247"/>
      <c r="K68" s="247"/>
      <c r="L68" s="247"/>
    </row>
    <row r="69" spans="1:12" ht="17.100000000000001" customHeight="1" x14ac:dyDescent="0.3">
      <c r="A69" s="269" t="s">
        <v>89</v>
      </c>
      <c r="B69" s="270"/>
      <c r="C69" s="115">
        <f>SUM(C64:C68)</f>
        <v>0</v>
      </c>
      <c r="D69" s="116"/>
      <c r="E69" s="117">
        <f>SUM(E64:E68)</f>
        <v>0</v>
      </c>
      <c r="F69" s="52"/>
      <c r="H69" s="8"/>
      <c r="I69" s="8"/>
      <c r="J69" s="8"/>
      <c r="K69" s="69"/>
      <c r="L69" s="69"/>
    </row>
    <row r="70" spans="1:12" ht="17.100000000000001" customHeight="1" x14ac:dyDescent="0.3">
      <c r="A70" s="271" t="s">
        <v>87</v>
      </c>
      <c r="B70" s="272"/>
      <c r="C70" s="118">
        <f>I11</f>
        <v>0</v>
      </c>
      <c r="D70" s="119"/>
      <c r="E70" s="120">
        <f>K11</f>
        <v>0</v>
      </c>
      <c r="F70" s="51"/>
      <c r="H70" s="8"/>
      <c r="I70" s="8"/>
      <c r="J70" s="8"/>
      <c r="K70" s="69"/>
      <c r="L70" s="69"/>
    </row>
    <row r="71" spans="1:12" ht="17.100000000000001" customHeight="1" x14ac:dyDescent="0.3">
      <c r="A71" s="273" t="s">
        <v>88</v>
      </c>
      <c r="B71" s="274"/>
      <c r="C71" s="121">
        <f>IF(C69-C70&gt;0,CEILING(C69-C70,1),C69-C70)</f>
        <v>0</v>
      </c>
      <c r="D71" s="122"/>
      <c r="E71" s="123">
        <f>IF(E69-E70&gt;0,E69-E70,E69-E70)</f>
        <v>0</v>
      </c>
      <c r="F71" s="53"/>
      <c r="H71" s="8"/>
      <c r="I71" s="247" t="s">
        <v>108</v>
      </c>
      <c r="J71" s="247"/>
      <c r="K71" s="247"/>
      <c r="L71" s="247"/>
    </row>
    <row r="72" spans="1:12" ht="17.100000000000001" customHeight="1" x14ac:dyDescent="0.3">
      <c r="H72" s="8"/>
      <c r="I72" s="8"/>
      <c r="J72" s="8"/>
      <c r="K72" s="69"/>
      <c r="L72" s="69"/>
    </row>
    <row r="73" spans="1:12" ht="17.100000000000001" customHeight="1" x14ac:dyDescent="0.3">
      <c r="A73" s="261"/>
      <c r="B73" s="261"/>
      <c r="C73" s="262"/>
      <c r="D73" s="262"/>
      <c r="E73" s="21"/>
      <c r="F73" s="263"/>
      <c r="G73" s="263"/>
      <c r="H73" s="8"/>
      <c r="I73" s="8"/>
      <c r="J73" s="8"/>
      <c r="K73" s="69"/>
      <c r="L73" s="69"/>
    </row>
    <row r="74" spans="1:12" ht="17.100000000000001" customHeight="1" x14ac:dyDescent="0.3">
      <c r="A74" s="264" t="s">
        <v>92</v>
      </c>
      <c r="B74" s="264"/>
      <c r="C74" s="265"/>
      <c r="D74" s="265"/>
      <c r="E74" s="20" t="s">
        <v>86</v>
      </c>
      <c r="F74" s="266"/>
      <c r="G74" s="266"/>
      <c r="H74" s="8"/>
      <c r="I74" s="247" t="s">
        <v>109</v>
      </c>
      <c r="J74" s="247"/>
      <c r="K74" s="247"/>
      <c r="L74" s="247"/>
    </row>
    <row r="75" spans="1:12" ht="36" customHeight="1" x14ac:dyDescent="0.3">
      <c r="A75" s="260" t="str">
        <f>"RNDr. Milan Macek, CSc., "&amp; YEAR(Nastavení!B1)</f>
        <v>RNDr. Milan Macek, CSc., 2023</v>
      </c>
      <c r="B75" s="260"/>
      <c r="C75" s="260"/>
      <c r="D75" s="260"/>
      <c r="E75" s="260"/>
      <c r="F75" s="260"/>
      <c r="G75" s="260"/>
      <c r="H75" s="260"/>
    </row>
    <row r="76" spans="1:12" hidden="1" x14ac:dyDescent="0.3"/>
    <row r="77" spans="1:12" hidden="1" x14ac:dyDescent="0.3"/>
    <row r="78" spans="1:12" hidden="1" x14ac:dyDescent="0.3"/>
    <row r="79" spans="1:12" hidden="1" x14ac:dyDescent="0.3"/>
    <row r="80" spans="1:12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x14ac:dyDescent="0.3"/>
    <row r="122" x14ac:dyDescent="0.3"/>
    <row r="123" x14ac:dyDescent="0.3"/>
  </sheetData>
  <sheetProtection algorithmName="SHA-512" hashValue="rNI0T9DD/D0jkXDuGXM3SzT8yedk09/wwK9CX0oo3V46pt8Cdkx6dgZfAkKhdY+cdo34Kxf4ve49ZTEPlODuJQ==" saltValue="rbTTrjoiUcg38uZyjEKauA==" spinCount="100000" sheet="1" selectLockedCells="1"/>
  <mergeCells count="140">
    <mergeCell ref="I74:L74"/>
    <mergeCell ref="A75:H75"/>
    <mergeCell ref="A73:B73"/>
    <mergeCell ref="C73:D73"/>
    <mergeCell ref="F73:G73"/>
    <mergeCell ref="A74:B74"/>
    <mergeCell ref="C74:D74"/>
    <mergeCell ref="F74:G74"/>
    <mergeCell ref="A67:B67"/>
    <mergeCell ref="A68:B68"/>
    <mergeCell ref="I68:L68"/>
    <mergeCell ref="A69:B69"/>
    <mergeCell ref="A70:B70"/>
    <mergeCell ref="A71:B71"/>
    <mergeCell ref="I71:L71"/>
    <mergeCell ref="A62:C62"/>
    <mergeCell ref="A63:B63"/>
    <mergeCell ref="A64:B64"/>
    <mergeCell ref="A65:B65"/>
    <mergeCell ref="I65:L65"/>
    <mergeCell ref="A66:B66"/>
    <mergeCell ref="L58:L59"/>
    <mergeCell ref="D59:F59"/>
    <mergeCell ref="B60:B61"/>
    <mergeCell ref="D60:F60"/>
    <mergeCell ref="H60:H61"/>
    <mergeCell ref="I60:I61"/>
    <mergeCell ref="J60:J61"/>
    <mergeCell ref="K60:K61"/>
    <mergeCell ref="L60:L61"/>
    <mergeCell ref="D61:F61"/>
    <mergeCell ref="A49:A61"/>
    <mergeCell ref="C49:F49"/>
    <mergeCell ref="B58:B59"/>
    <mergeCell ref="D58:F58"/>
    <mergeCell ref="H58:H59"/>
    <mergeCell ref="I58:I59"/>
    <mergeCell ref="J58:J59"/>
    <mergeCell ref="K58:K59"/>
    <mergeCell ref="B56:B57"/>
    <mergeCell ref="D56:F56"/>
    <mergeCell ref="H56:H57"/>
    <mergeCell ref="I56:I57"/>
    <mergeCell ref="B54:B55"/>
    <mergeCell ref="D54:F54"/>
    <mergeCell ref="H54:H55"/>
    <mergeCell ref="I54:I55"/>
    <mergeCell ref="J54:J55"/>
    <mergeCell ref="K54:K55"/>
    <mergeCell ref="L54:L55"/>
    <mergeCell ref="D55:F55"/>
    <mergeCell ref="J56:J57"/>
    <mergeCell ref="K56:K57"/>
    <mergeCell ref="L56:L57"/>
    <mergeCell ref="D57:F57"/>
    <mergeCell ref="L27:L28"/>
    <mergeCell ref="C28:C29"/>
    <mergeCell ref="D28:F28"/>
    <mergeCell ref="J50:J51"/>
    <mergeCell ref="K50:K51"/>
    <mergeCell ref="L50:L51"/>
    <mergeCell ref="D51:F51"/>
    <mergeCell ref="B52:B53"/>
    <mergeCell ref="D52:F52"/>
    <mergeCell ref="H52:H53"/>
    <mergeCell ref="I52:I53"/>
    <mergeCell ref="J52:J53"/>
    <mergeCell ref="K52:K53"/>
    <mergeCell ref="B50:B51"/>
    <mergeCell ref="D50:F50"/>
    <mergeCell ref="H50:H51"/>
    <mergeCell ref="I50:I51"/>
    <mergeCell ref="L52:L53"/>
    <mergeCell ref="D53:F53"/>
    <mergeCell ref="A44:A48"/>
    <mergeCell ref="B44:D44"/>
    <mergeCell ref="B45:C45"/>
    <mergeCell ref="D45:E45"/>
    <mergeCell ref="C46:E46"/>
    <mergeCell ref="C47:E47"/>
    <mergeCell ref="B48:D48"/>
    <mergeCell ref="H27:H28"/>
    <mergeCell ref="I27:I28"/>
    <mergeCell ref="A14:A16"/>
    <mergeCell ref="B14:B16"/>
    <mergeCell ref="C14:G14"/>
    <mergeCell ref="H14:H16"/>
    <mergeCell ref="I14:I16"/>
    <mergeCell ref="N15:N16"/>
    <mergeCell ref="P24:P34"/>
    <mergeCell ref="Q24:Q34"/>
    <mergeCell ref="A25:D25"/>
    <mergeCell ref="F25:I25"/>
    <mergeCell ref="A26:D26"/>
    <mergeCell ref="F26:I26"/>
    <mergeCell ref="A27:A29"/>
    <mergeCell ref="B27:B29"/>
    <mergeCell ref="C27:G27"/>
    <mergeCell ref="J14:J16"/>
    <mergeCell ref="K14:K16"/>
    <mergeCell ref="L14:L16"/>
    <mergeCell ref="C15:C16"/>
    <mergeCell ref="D15:F15"/>
    <mergeCell ref="G15:G16"/>
    <mergeCell ref="N28:N29"/>
    <mergeCell ref="J27:J28"/>
    <mergeCell ref="K27:K28"/>
    <mergeCell ref="A11:H11"/>
    <mergeCell ref="I11:J11"/>
    <mergeCell ref="A7:C7"/>
    <mergeCell ref="D7:H7"/>
    <mergeCell ref="I7:K7"/>
    <mergeCell ref="A8:C8"/>
    <mergeCell ref="D8:L8"/>
    <mergeCell ref="A9:L9"/>
    <mergeCell ref="A12:B12"/>
    <mergeCell ref="C12:E12"/>
    <mergeCell ref="G12:H12"/>
    <mergeCell ref="I12:J12"/>
    <mergeCell ref="K12:L12"/>
    <mergeCell ref="A5:D5"/>
    <mergeCell ref="E5:L5"/>
    <mergeCell ref="A6:C6"/>
    <mergeCell ref="D6:E6"/>
    <mergeCell ref="H6:J6"/>
    <mergeCell ref="K6:L6"/>
    <mergeCell ref="A10:B10"/>
    <mergeCell ref="C10:E10"/>
    <mergeCell ref="G10:H10"/>
    <mergeCell ref="I10:J10"/>
    <mergeCell ref="K10:L10"/>
    <mergeCell ref="A1:B1"/>
    <mergeCell ref="C1:K1"/>
    <mergeCell ref="L1:L2"/>
    <mergeCell ref="A2:B2"/>
    <mergeCell ref="C2:K2"/>
    <mergeCell ref="A3:L3"/>
    <mergeCell ref="A4:D4"/>
    <mergeCell ref="E4:I4"/>
    <mergeCell ref="J4:K4"/>
  </mergeCells>
  <conditionalFormatting sqref="I11 G10:H10 G6 K6 I7 C12 C10 C1:C2 E4:E5 J4 D6:D8 L4 L7 G12:H12">
    <cfRule type="expression" dxfId="26" priority="12">
      <formula>C1=""</formula>
    </cfRule>
  </conditionalFormatting>
  <conditionalFormatting sqref="C17:K23 D30:K42">
    <cfRule type="expression" dxfId="25" priority="9">
      <formula>$C17=""</formula>
    </cfRule>
  </conditionalFormatting>
  <conditionalFormatting sqref="E44 C46:C47">
    <cfRule type="expression" dxfId="24" priority="8">
      <formula>C44=""</formula>
    </cfRule>
  </conditionalFormatting>
  <conditionalFormatting sqref="E48">
    <cfRule type="expression" dxfId="23" priority="7">
      <formula>E48=""</formula>
    </cfRule>
  </conditionalFormatting>
  <conditionalFormatting sqref="K6">
    <cfRule type="expression" dxfId="22" priority="6">
      <formula>$K$6-$D$6&gt;=16</formula>
    </cfRule>
  </conditionalFormatting>
  <conditionalFormatting sqref="D45">
    <cfRule type="expression" dxfId="21" priority="5">
      <formula>D45=""</formula>
    </cfRule>
  </conditionalFormatting>
  <conditionalFormatting sqref="N30:N42 C30:K42">
    <cfRule type="expression" dxfId="20" priority="3">
      <formula>$B30=""</formula>
    </cfRule>
  </conditionalFormatting>
  <conditionalFormatting sqref="E25:E26 J25:J26">
    <cfRule type="expression" dxfId="19" priority="1">
      <formula>E25=""</formula>
    </cfRule>
  </conditionalFormatting>
  <dataValidations count="5">
    <dataValidation type="date" allowBlank="1" showInputMessage="1" showErrorMessage="1" sqref="B17:B23 B50:B61 E25:E26">
      <formula1>$D$6</formula1>
      <formula2>$K$6</formula2>
    </dataValidation>
    <dataValidation type="date" operator="lessThanOrEqual" allowBlank="1" showInputMessage="1" showErrorMessage="1" sqref="G10:H10">
      <formula1>D6</formula1>
    </dataValidation>
    <dataValidation type="date" operator="lessThanOrEqual" allowBlank="1" showInputMessage="1" showErrorMessage="1" sqref="G12:H12">
      <formula1>D6</formula1>
    </dataValidation>
    <dataValidation type="time" allowBlank="1" showInputMessage="1" showErrorMessage="1" sqref="G6 G50:G62 J25:J26">
      <formula1>0</formula1>
      <formula2>0.999305555555556</formula2>
    </dataValidation>
    <dataValidation type="list" allowBlank="1" showInputMessage="1" showErrorMessage="1" sqref="D17:F23 D30:F42">
      <formula1>"X"</formula1>
    </dataValidation>
  </dataValidations>
  <printOptions horizontalCentered="1" verticalCentered="1"/>
  <pageMargins left="0.98425196850393704" right="0.39370078740157483" top="0.59055118110236227" bottom="0.19685039370078741" header="0.31496062992125984" footer="0.31496062992125984"/>
  <pageSetup paperSize="9" scale="62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CFC3EEFD-1972-478A-BC86-F4056A447AC4}">
            <xm:f>H50=Nastavení!$A$34</xm:f>
            <x14:dxf>
              <font>
                <b val="0"/>
                <i val="0"/>
                <strike/>
                <color rgb="FFFF0000"/>
              </font>
            </x14:dxf>
          </x14:cfRule>
          <xm:sqref>J50:J61</xm:sqref>
        </x14:conditionalFormatting>
        <x14:conditionalFormatting xmlns:xm="http://schemas.microsoft.com/office/excel/2006/main">
          <x14:cfRule type="expression" priority="10" id="{20C07171-D48F-4FCB-BB7F-14D30D8D4070}">
            <xm:f>H50&lt;&gt;Nastavení!$A$34</xm:f>
            <x14:dxf>
              <font>
                <strike/>
                <color rgb="FFFF0000"/>
              </font>
            </x14:dxf>
          </x14:cfRule>
          <xm:sqref>I50:I61</xm:sqref>
        </x14:conditionalFormatting>
        <x14:conditionalFormatting xmlns:xm="http://schemas.microsoft.com/office/excel/2006/main">
          <x14:cfRule type="expression" priority="13" id="{2777D047-1A35-475D-A568-972AE369B180}">
            <xm:f>OR(AND($C17=Nastavení!$A$7,COUNTA($D17:$F17)=3),$C17=Nastavení!$A$6)</xm:f>
            <x14:dxf>
              <font>
                <b val="0"/>
                <i val="0"/>
                <strike/>
                <color rgb="FFFF0000"/>
              </font>
            </x14:dxf>
          </x14:cfRule>
          <xm:sqref>D17:F23</xm:sqref>
        </x14:conditionalFormatting>
        <x14:conditionalFormatting xmlns:xm="http://schemas.microsoft.com/office/excel/2006/main">
          <x14:cfRule type="expression" priority="2" id="{2619EEAB-E454-4D75-8123-580A4F29ED59}">
            <xm:f>OR(AND($C30=Nastavení!$A$14,COUNTA($D30:$F30)=3),$C30=Nastavení!$A$13)</xm:f>
            <x14:dxf>
              <font>
                <b val="0"/>
                <i val="0"/>
                <strike/>
                <color rgb="FFFF0000"/>
              </font>
            </x14:dxf>
          </x14:cfRule>
          <x14:cfRule type="expression" priority="4" id="{048323A1-694C-40C4-AE11-900C8F350CF0}">
            <xm:f>OR(AND($C30=Nastavení!$A$7,COUNTA($D30:$F30)=3),$C30=Nastavení!$A$6)</xm:f>
            <x14:dxf>
              <font>
                <b val="0"/>
                <i val="0"/>
                <strike/>
                <color rgb="FFFF0000"/>
              </font>
            </x14:dxf>
          </x14:cfRule>
          <xm:sqref>D30:F42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Nastavení!$B$23:$B$26</xm:f>
          </x14:formula1>
          <xm:sqref>C47:E47</xm:sqref>
        </x14:dataValidation>
        <x14:dataValidation type="list" allowBlank="1" showInputMessage="1" showErrorMessage="1">
          <x14:formula1>
            <xm:f>Nastavení!$A$30:$A$38</xm:f>
          </x14:formula1>
          <xm:sqref>H50:H61</xm:sqref>
        </x14:dataValidation>
        <x14:dataValidation type="list" allowBlank="1" showInputMessage="1" showErrorMessage="1">
          <x14:formula1>
            <xm:f>Nastavení!$A$6:$A$9</xm:f>
          </x14:formula1>
          <xm:sqref>C17:C23</xm:sqref>
        </x14:dataValidation>
        <x14:dataValidation type="list" allowBlank="1" showInputMessage="1" showErrorMessage="1">
          <x14:formula1>
            <xm:f>Nastavení!$B$19:$B$20</xm:f>
          </x14:formula1>
          <xm:sqref>C46</xm:sqref>
        </x14:dataValidation>
        <x14:dataValidation type="list" allowBlank="1" showInputMessage="1" showErrorMessage="1">
          <x14:formula1>
            <xm:f>Nastavení!$A$29:$A$38</xm:f>
          </x14:formula1>
          <xm:sqref>L7</xm:sqref>
        </x14:dataValidation>
        <x14:dataValidation type="list" allowBlank="1" showInputMessage="1" showErrorMessage="1">
          <x14:formula1>
            <xm:f>Nastavení!$A$13:$A$16</xm:f>
          </x14:formula1>
          <xm:sqref>C30:C42</xm:sqref>
        </x14:dataValidation>
        <x14:dataValidation type="date" allowBlank="1" showInputMessage="1" showErrorMessage="1">
          <x14:formula1>
            <xm:f>Nastavení!B1</xm:f>
          </x14:formula1>
          <x14:formula2>
            <xm:f>Nastavení!C1</xm:f>
          </x14:formula2>
          <xm:sqref>D6</xm:sqref>
        </x14:dataValidation>
        <x14:dataValidation type="date" allowBlank="1" showInputMessage="1" showErrorMessage="1">
          <x14:formula1>
            <xm:f>D6</xm:f>
          </x14:formula1>
          <x14:formula2>
            <xm:f>Nastavení!C1</xm:f>
          </x14:formula2>
          <xm:sqref>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XFC120"/>
  <sheetViews>
    <sheetView showGridLines="0" showRowColHeaders="0" tabSelected="1" workbookViewId="0">
      <selection activeCell="C2" sqref="C2:K2"/>
    </sheetView>
  </sheetViews>
  <sheetFormatPr defaultColWidth="0" defaultRowHeight="14.4" zeroHeight="1" x14ac:dyDescent="0.3"/>
  <cols>
    <col min="1" max="1" width="6.88671875" customWidth="1"/>
    <col min="2" max="12" width="11.109375" customWidth="1"/>
    <col min="13" max="13" width="2.44140625" customWidth="1"/>
    <col min="14" max="14" width="6" hidden="1" customWidth="1"/>
    <col min="15" max="15" width="30.5546875" hidden="1" customWidth="1"/>
    <col min="16" max="17" width="5" hidden="1" customWidth="1"/>
    <col min="18" max="18" width="2.44140625" customWidth="1"/>
    <col min="19" max="16380" width="9.109375" hidden="1"/>
    <col min="16381" max="16381" width="9.109375" hidden="1" customWidth="1"/>
    <col min="16382" max="16383" width="9.109375" hidden="1"/>
    <col min="16384" max="16384" width="5.109375" hidden="1"/>
  </cols>
  <sheetData>
    <row r="1" spans="1:17" ht="26.4" x14ac:dyDescent="0.3">
      <c r="A1" s="141" t="s">
        <v>76</v>
      </c>
      <c r="B1" s="142"/>
      <c r="C1" s="143" t="s">
        <v>77</v>
      </c>
      <c r="D1" s="143"/>
      <c r="E1" s="143"/>
      <c r="F1" s="143"/>
      <c r="G1" s="143"/>
      <c r="H1" s="143"/>
      <c r="I1" s="143"/>
      <c r="J1" s="143"/>
      <c r="K1" s="143"/>
      <c r="L1" s="144">
        <f>(YEAR(Nastavení!B1))</f>
        <v>2023</v>
      </c>
    </row>
    <row r="2" spans="1:17" ht="15" customHeight="1" x14ac:dyDescent="0.3">
      <c r="A2" s="146" t="s">
        <v>78</v>
      </c>
      <c r="B2" s="147"/>
      <c r="C2" s="148" t="s">
        <v>94</v>
      </c>
      <c r="D2" s="148"/>
      <c r="E2" s="148"/>
      <c r="F2" s="148"/>
      <c r="G2" s="148"/>
      <c r="H2" s="148"/>
      <c r="I2" s="148"/>
      <c r="J2" s="148"/>
      <c r="K2" s="148"/>
      <c r="L2" s="145"/>
      <c r="M2" s="8"/>
      <c r="N2" s="8"/>
    </row>
    <row r="3" spans="1:17" ht="39" customHeight="1" x14ac:dyDescent="0.3">
      <c r="A3" s="149" t="str">
        <f>"F46: Cestovní příkaz pro pracovní cesty v zahraničí"</f>
        <v>F46: Cestovní příkaz pro pracovní cesty v zahraničí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8"/>
      <c r="N3" s="8"/>
    </row>
    <row r="4" spans="1:17" ht="15.6" x14ac:dyDescent="0.3">
      <c r="A4" s="150" t="s">
        <v>79</v>
      </c>
      <c r="B4" s="151"/>
      <c r="C4" s="151"/>
      <c r="D4" s="152"/>
      <c r="E4" s="153"/>
      <c r="F4" s="153"/>
      <c r="G4" s="153"/>
      <c r="H4" s="153"/>
      <c r="I4" s="153"/>
      <c r="J4" s="154" t="s">
        <v>98</v>
      </c>
      <c r="K4" s="155"/>
      <c r="L4" s="22"/>
    </row>
    <row r="5" spans="1:17" x14ac:dyDescent="0.3">
      <c r="A5" s="156" t="s">
        <v>80</v>
      </c>
      <c r="B5" s="157"/>
      <c r="C5" s="157"/>
      <c r="D5" s="158"/>
      <c r="E5" s="159"/>
      <c r="F5" s="159"/>
      <c r="G5" s="159"/>
      <c r="H5" s="159"/>
      <c r="I5" s="159"/>
      <c r="J5" s="159"/>
      <c r="K5" s="159"/>
      <c r="L5" s="160"/>
    </row>
    <row r="6" spans="1:17" x14ac:dyDescent="0.3">
      <c r="A6" s="161" t="s">
        <v>81</v>
      </c>
      <c r="B6" s="162"/>
      <c r="C6" s="162"/>
      <c r="D6" s="163"/>
      <c r="E6" s="163"/>
      <c r="F6" s="62" t="s">
        <v>85</v>
      </c>
      <c r="G6" s="61"/>
      <c r="H6" s="164" t="s">
        <v>82</v>
      </c>
      <c r="I6" s="165"/>
      <c r="J6" s="165"/>
      <c r="K6" s="163"/>
      <c r="L6" s="166"/>
    </row>
    <row r="7" spans="1:17" x14ac:dyDescent="0.3">
      <c r="A7" s="156" t="s">
        <v>83</v>
      </c>
      <c r="B7" s="157"/>
      <c r="C7" s="158"/>
      <c r="D7" s="159"/>
      <c r="E7" s="159"/>
      <c r="F7" s="159"/>
      <c r="G7" s="159"/>
      <c r="H7" s="159"/>
      <c r="I7" s="177" t="s">
        <v>90</v>
      </c>
      <c r="J7" s="178"/>
      <c r="K7" s="178"/>
      <c r="L7" s="60"/>
    </row>
    <row r="8" spans="1:17" x14ac:dyDescent="0.3">
      <c r="A8" s="156" t="s">
        <v>84</v>
      </c>
      <c r="B8" s="157"/>
      <c r="C8" s="158"/>
      <c r="D8" s="159"/>
      <c r="E8" s="159"/>
      <c r="F8" s="159"/>
      <c r="G8" s="159"/>
      <c r="H8" s="159"/>
      <c r="I8" s="159"/>
      <c r="J8" s="159"/>
      <c r="K8" s="159"/>
      <c r="L8" s="160"/>
    </row>
    <row r="9" spans="1:17" x14ac:dyDescent="0.3">
      <c r="A9" s="161" t="s">
        <v>101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79"/>
    </row>
    <row r="10" spans="1:17" s="19" customFormat="1" ht="35.25" customHeight="1" x14ac:dyDescent="0.3">
      <c r="A10" s="167" t="s">
        <v>99</v>
      </c>
      <c r="B10" s="168"/>
      <c r="C10" s="169"/>
      <c r="D10" s="169"/>
      <c r="E10" s="170"/>
      <c r="F10" s="63" t="s">
        <v>1</v>
      </c>
      <c r="G10" s="171"/>
      <c r="H10" s="172"/>
      <c r="I10" s="173" t="s">
        <v>103</v>
      </c>
      <c r="J10" s="174"/>
      <c r="K10" s="168"/>
      <c r="L10" s="175"/>
    </row>
    <row r="11" spans="1:17" x14ac:dyDescent="0.3">
      <c r="A11" s="161" t="s">
        <v>100</v>
      </c>
      <c r="B11" s="162"/>
      <c r="C11" s="162"/>
      <c r="D11" s="162"/>
      <c r="E11" s="162"/>
      <c r="F11" s="162"/>
      <c r="G11" s="162"/>
      <c r="H11" s="162"/>
      <c r="I11" s="176">
        <v>0</v>
      </c>
      <c r="J11" s="176"/>
      <c r="K11" s="93">
        <v>0</v>
      </c>
      <c r="L11" s="98" t="str">
        <f>G26</f>
        <v>EUR</v>
      </c>
    </row>
    <row r="12" spans="1:17" s="19" customFormat="1" ht="35.25" customHeight="1" x14ac:dyDescent="0.3">
      <c r="A12" s="180" t="s">
        <v>99</v>
      </c>
      <c r="B12" s="181"/>
      <c r="C12" s="182"/>
      <c r="D12" s="182"/>
      <c r="E12" s="183"/>
      <c r="F12" s="64" t="s">
        <v>1</v>
      </c>
      <c r="G12" s="184"/>
      <c r="H12" s="185"/>
      <c r="I12" s="186" t="s">
        <v>102</v>
      </c>
      <c r="J12" s="187"/>
      <c r="K12" s="181"/>
      <c r="L12" s="188"/>
    </row>
    <row r="13" spans="1:17" ht="25.5" customHeight="1" x14ac:dyDescent="0.3">
      <c r="A13" s="6" t="s">
        <v>129</v>
      </c>
      <c r="O13" s="9"/>
      <c r="P13" s="128"/>
      <c r="Q13" s="128"/>
    </row>
    <row r="14" spans="1:17" ht="15" customHeight="1" x14ac:dyDescent="0.3">
      <c r="A14" s="189" t="s">
        <v>0</v>
      </c>
      <c r="B14" s="192" t="s">
        <v>1</v>
      </c>
      <c r="C14" s="195" t="s">
        <v>22</v>
      </c>
      <c r="D14" s="196"/>
      <c r="E14" s="196"/>
      <c r="F14" s="196"/>
      <c r="G14" s="197"/>
      <c r="H14" s="198" t="s">
        <v>28</v>
      </c>
      <c r="I14" s="198" t="s">
        <v>66</v>
      </c>
      <c r="J14" s="198" t="s">
        <v>27</v>
      </c>
      <c r="K14" s="198" t="s">
        <v>29</v>
      </c>
      <c r="L14" s="198" t="s">
        <v>97</v>
      </c>
      <c r="O14" s="55"/>
      <c r="P14" s="128"/>
      <c r="Q14" s="128"/>
    </row>
    <row r="15" spans="1:17" ht="15" customHeight="1" x14ac:dyDescent="0.3">
      <c r="A15" s="190"/>
      <c r="B15" s="193"/>
      <c r="C15" s="212" t="s">
        <v>23</v>
      </c>
      <c r="D15" s="214" t="s">
        <v>104</v>
      </c>
      <c r="E15" s="214"/>
      <c r="F15" s="214"/>
      <c r="G15" s="215" t="s">
        <v>26</v>
      </c>
      <c r="H15" s="199"/>
      <c r="I15" s="199"/>
      <c r="J15" s="199"/>
      <c r="K15" s="199"/>
      <c r="L15" s="199"/>
      <c r="N15" s="201" t="s">
        <v>24</v>
      </c>
      <c r="O15" s="55"/>
      <c r="P15" s="128"/>
      <c r="Q15" s="128"/>
    </row>
    <row r="16" spans="1:17" ht="15" customHeight="1" x14ac:dyDescent="0.3">
      <c r="A16" s="191"/>
      <c r="B16" s="194"/>
      <c r="C16" s="213"/>
      <c r="D16" s="74" t="s">
        <v>21</v>
      </c>
      <c r="E16" s="74" t="s">
        <v>18</v>
      </c>
      <c r="F16" s="74" t="s">
        <v>19</v>
      </c>
      <c r="G16" s="216"/>
      <c r="H16" s="200"/>
      <c r="I16" s="200"/>
      <c r="J16" s="200"/>
      <c r="K16" s="200"/>
      <c r="L16" s="200"/>
      <c r="N16" s="202"/>
      <c r="O16" s="55"/>
      <c r="P16" s="128"/>
      <c r="Q16" s="128"/>
    </row>
    <row r="17" spans="1:17" x14ac:dyDescent="0.3">
      <c r="A17" s="40" t="s">
        <v>2</v>
      </c>
      <c r="B17" s="94"/>
      <c r="C17" s="57"/>
      <c r="D17" s="58"/>
      <c r="E17" s="58"/>
      <c r="F17" s="58"/>
      <c r="G17" s="30" t="str">
        <f>IF(C17="","",IF(OR(AND(C17=Nastavení!$A$8,COUNTA(D17:F17)=3),AND(C17=Nastavení!$A$7,COUNTA(D17:F17)&gt;=2)),0, IF(C17=Nastavení!$A$9,N17*(1-0.25*COUNTA(D17:F17)),IF(C17=Nastavení!$A$8,N17*(1-0.35*COUNTA(D17:F17)),IF(C17=Nastavení!$A$7,N17*(1-0.7*COUNTA(D17:F17)),IF(C17=Nastavení!$A$6,Nastavení!D$6,0))))))</f>
        <v/>
      </c>
      <c r="H17" s="31"/>
      <c r="I17" s="31"/>
      <c r="J17" s="31"/>
      <c r="K17" s="32" t="str">
        <f>IF(N(G17)+N(H17)+N(I17)+N(J17)=0,"",ROUND(N(G17)+N(H17)+N(I17)+N(J17),2))</f>
        <v/>
      </c>
      <c r="L17" s="33"/>
      <c r="N17" s="88" t="str">
        <f>IF(C17=Nastavení!$A$7,Nastavení!$D$7,IF('Cestovní příkaz'!C17=Nastavení!$A$8,Nastavení!$D$8,IF('Cestovní příkaz'!C17=Nastavení!$A$9,Nastavení!$D$9,"")))</f>
        <v/>
      </c>
      <c r="O17" s="55"/>
      <c r="P17" s="128"/>
      <c r="Q17" s="128"/>
    </row>
    <row r="18" spans="1:17" x14ac:dyDescent="0.3">
      <c r="A18" s="83"/>
      <c r="B18" s="95"/>
      <c r="C18" s="26"/>
      <c r="D18" s="3"/>
      <c r="E18" s="3"/>
      <c r="F18" s="3"/>
      <c r="G18" s="56" t="str">
        <f>IF(C18="","",IF(OR(AND(C18=Nastavení!$A$8,COUNTA(D18:F18)=3),AND(C18=Nastavení!$A$7,COUNTA(D18:F18)&gt;=2)),0, IF(C18=Nastavení!$A$9,N18*(1-0.25*COUNTA(D18:F18)),IF(C18=Nastavení!$A$8,N18*(1-0.35*COUNTA(D18:F18)),IF(C18=Nastavení!$A$7,N18*(1-0.7*COUNTA(D18:F18)),IF(C18=Nastavení!$A$6,Nastavení!D$6,0))))))</f>
        <v/>
      </c>
      <c r="H18" s="34"/>
      <c r="I18" s="34"/>
      <c r="J18" s="34"/>
      <c r="K18" s="35" t="str">
        <f t="shared" ref="K18:K20" si="0">IF(N(G18)+N(H18)+N(I18)+N(J18)=0,"",ROUND(N(G18)+N(H18)+N(I18)+N(J18),2))</f>
        <v/>
      </c>
      <c r="L18" s="36"/>
      <c r="N18" s="89" t="str">
        <f>IF(C18=Nastavení!$A$7,Nastavení!$D$7,IF('Cestovní příkaz'!C18=Nastavení!$A$8,Nastavení!$D$8,IF('Cestovní příkaz'!C18=Nastavení!$A$9,Nastavení!$D$9,"")))</f>
        <v/>
      </c>
      <c r="O18" s="55"/>
      <c r="P18" s="128"/>
      <c r="Q18" s="128"/>
    </row>
    <row r="19" spans="1:17" x14ac:dyDescent="0.3">
      <c r="A19" s="83"/>
      <c r="B19" s="95"/>
      <c r="C19" s="26"/>
      <c r="D19" s="3"/>
      <c r="E19" s="3"/>
      <c r="F19" s="3"/>
      <c r="G19" s="56" t="str">
        <f>IF(C19="","",IF(OR(AND(C19=Nastavení!$A$8,COUNTA(D19:F19)=3),AND(C19=Nastavení!$A$7,COUNTA(D19:F19)&gt;=2)),0, IF(C19=Nastavení!$A$9,N19*(1-0.25*COUNTA(D19:F19)),IF(C19=Nastavení!$A$8,N19*(1-0.35*COUNTA(D19:F19)),IF(C19=Nastavení!$A$7,N19*(1-0.7*COUNTA(D19:F19)),IF(C19=Nastavení!$A$6,Nastavení!D$6,0))))))</f>
        <v/>
      </c>
      <c r="H19" s="34"/>
      <c r="I19" s="34"/>
      <c r="J19" s="34"/>
      <c r="K19" s="35" t="str">
        <f t="shared" si="0"/>
        <v/>
      </c>
      <c r="L19" s="36"/>
      <c r="N19" s="89" t="str">
        <f>IF(C19=Nastavení!$A$7,Nastavení!$D$7,IF('Cestovní příkaz'!C19=Nastavení!$A$8,Nastavení!$D$8,IF('Cestovní příkaz'!C19=Nastavení!$A$9,Nastavení!$D$9,"")))</f>
        <v/>
      </c>
      <c r="O19" s="55"/>
      <c r="P19" s="128"/>
      <c r="Q19" s="128"/>
    </row>
    <row r="20" spans="1:17" x14ac:dyDescent="0.3">
      <c r="A20" s="84"/>
      <c r="B20" s="96"/>
      <c r="C20" s="27"/>
      <c r="D20" s="25"/>
      <c r="E20" s="25"/>
      <c r="F20" s="25"/>
      <c r="G20" s="28" t="str">
        <f>IF(C20="","",IF(OR(AND(C20=Nastavení!$A$8,COUNTA(D20:F20)=3),AND(C20=Nastavení!$A$7,COUNTA(D20:F20)&gt;=2)),0, IF(C20=Nastavení!$A$9,N20*(1-0.25*COUNTA(D20:F20)),IF(C20=Nastavení!$A$8,N20*(1-0.35*COUNTA(D20:F20)),IF(C20=Nastavení!$A$7,N20*(1-0.7*COUNTA(D20:F20)),IF(C20=Nastavení!$A$6,Nastavení!D$6,0))))))</f>
        <v/>
      </c>
      <c r="H20" s="37"/>
      <c r="I20" s="37"/>
      <c r="J20" s="37"/>
      <c r="K20" s="38" t="str">
        <f t="shared" si="0"/>
        <v/>
      </c>
      <c r="L20" s="39"/>
      <c r="N20" s="89" t="str">
        <f>IF(C20=Nastavení!$A$7,Nastavení!$D$7,IF('Cestovní příkaz'!C20=Nastavení!$A$8,Nastavení!$D$8,IF('Cestovní příkaz'!C20=Nastavení!$A$9,Nastavení!$D$9,"")))</f>
        <v/>
      </c>
      <c r="O20" s="55"/>
      <c r="P20" s="128"/>
      <c r="Q20" s="128"/>
    </row>
    <row r="21" spans="1:17" ht="25.5" customHeight="1" x14ac:dyDescent="0.3">
      <c r="A21" s="6" t="str">
        <f>"Stravné, nocležné, místní jízdné, další nutné výdaje v zahraničí -  základní sazba "&amp;Nastavení!C11&amp;" "&amp;Nastavení!D11</f>
        <v>Stravné, nocležné, místní jízdné, další nutné výdaje v zahraničí -  základní sazba 45 EUR</v>
      </c>
      <c r="O21" s="72"/>
      <c r="P21" s="203" t="s">
        <v>56</v>
      </c>
      <c r="Q21" s="203" t="s">
        <v>55</v>
      </c>
    </row>
    <row r="22" spans="1:17" s="75" customFormat="1" x14ac:dyDescent="0.3">
      <c r="A22" s="204" t="s">
        <v>120</v>
      </c>
      <c r="B22" s="205"/>
      <c r="C22" s="205"/>
      <c r="D22" s="205"/>
      <c r="E22" s="103"/>
      <c r="F22" s="206" t="s">
        <v>121</v>
      </c>
      <c r="G22" s="207"/>
      <c r="H22" s="207"/>
      <c r="I22" s="207"/>
      <c r="J22" s="104"/>
      <c r="O22" s="76"/>
      <c r="P22" s="203"/>
      <c r="Q22" s="203"/>
    </row>
    <row r="23" spans="1:17" s="75" customFormat="1" x14ac:dyDescent="0.3">
      <c r="A23" s="208" t="s">
        <v>122</v>
      </c>
      <c r="B23" s="209"/>
      <c r="C23" s="209"/>
      <c r="D23" s="209"/>
      <c r="E23" s="101"/>
      <c r="F23" s="210" t="s">
        <v>123</v>
      </c>
      <c r="G23" s="211"/>
      <c r="H23" s="211"/>
      <c r="I23" s="211"/>
      <c r="J23" s="105"/>
      <c r="O23" s="76"/>
      <c r="P23" s="203"/>
      <c r="Q23" s="203"/>
    </row>
    <row r="24" spans="1:17" ht="15" customHeight="1" x14ac:dyDescent="0.3">
      <c r="A24" s="189" t="s">
        <v>0</v>
      </c>
      <c r="B24" s="192" t="s">
        <v>1</v>
      </c>
      <c r="C24" s="195" t="s">
        <v>22</v>
      </c>
      <c r="D24" s="196"/>
      <c r="E24" s="196"/>
      <c r="F24" s="196"/>
      <c r="G24" s="197"/>
      <c r="H24" s="222" t="s">
        <v>68</v>
      </c>
      <c r="I24" s="222" t="s">
        <v>124</v>
      </c>
      <c r="J24" s="222" t="s">
        <v>125</v>
      </c>
      <c r="K24" s="222" t="s">
        <v>89</v>
      </c>
      <c r="L24" s="222" t="s">
        <v>96</v>
      </c>
      <c r="O24" s="72"/>
      <c r="P24" s="203"/>
      <c r="Q24" s="203"/>
    </row>
    <row r="25" spans="1:17" ht="15" customHeight="1" x14ac:dyDescent="0.3">
      <c r="A25" s="190"/>
      <c r="B25" s="193"/>
      <c r="C25" s="212" t="s">
        <v>23</v>
      </c>
      <c r="D25" s="214" t="s">
        <v>104</v>
      </c>
      <c r="E25" s="214"/>
      <c r="F25" s="214"/>
      <c r="G25" s="80" t="s">
        <v>32</v>
      </c>
      <c r="H25" s="223"/>
      <c r="I25" s="223"/>
      <c r="J25" s="223"/>
      <c r="K25" s="223"/>
      <c r="L25" s="223"/>
      <c r="N25" s="201" t="s">
        <v>24</v>
      </c>
      <c r="O25" s="72"/>
      <c r="P25" s="203"/>
      <c r="Q25" s="203"/>
    </row>
    <row r="26" spans="1:17" ht="15" customHeight="1" x14ac:dyDescent="0.3">
      <c r="A26" s="191"/>
      <c r="B26" s="194"/>
      <c r="C26" s="213"/>
      <c r="D26" s="74" t="s">
        <v>21</v>
      </c>
      <c r="E26" s="74" t="s">
        <v>18</v>
      </c>
      <c r="F26" s="74" t="s">
        <v>19</v>
      </c>
      <c r="G26" s="81" t="str">
        <f>Nastavení!C16</f>
        <v>EUR</v>
      </c>
      <c r="H26" s="73" t="str">
        <f>G26</f>
        <v>EUR</v>
      </c>
      <c r="I26" s="73" t="str">
        <f>H26</f>
        <v>EUR</v>
      </c>
      <c r="J26" s="73" t="str">
        <f>I26</f>
        <v>EUR</v>
      </c>
      <c r="K26" s="73" t="str">
        <f>J26</f>
        <v>EUR</v>
      </c>
      <c r="L26" s="73" t="str">
        <f>K26</f>
        <v>EUR</v>
      </c>
      <c r="N26" s="202"/>
      <c r="O26" s="72"/>
      <c r="P26" s="203"/>
      <c r="Q26" s="203"/>
    </row>
    <row r="27" spans="1:17" x14ac:dyDescent="0.3">
      <c r="A27" s="40" t="s">
        <v>2</v>
      </c>
      <c r="B27" s="77" t="str">
        <f>IF(E22="","",E22)</f>
        <v/>
      </c>
      <c r="C27" s="82"/>
      <c r="D27" s="58"/>
      <c r="E27" s="58"/>
      <c r="F27" s="58"/>
      <c r="G27" s="87" t="str">
        <f>IF(C27="","",IF(OR(AND(C27=Nastavení!$A$15,COUNTA(D27:F27)=3),AND(C27=Nastavení!$A$14,COUNTA(D27:F27)&gt;=2)),0, IF(C27=Nastavení!$A$16,N27*(1-0.25*COUNTA(D27:F27)),IF(C27=Nastavení!$A$15,N27*(1-0.35*COUNTA(D27:F27)),IF(C27=Nastavení!$A$14,N27*(1-0.7*COUNTA(D27:F27)),IF(C27=Nastavení!$A$13,Nastavení!B$13,0))))))</f>
        <v/>
      </c>
      <c r="H27" s="31"/>
      <c r="I27" s="31"/>
      <c r="J27" s="31"/>
      <c r="K27" s="32" t="str">
        <f>IF(N(G27)+N(H27)+N(I27)+N(J27)=0,"",ROUND(N(G27)+N(H27)+N(I27)+N(J27),2))</f>
        <v/>
      </c>
      <c r="L27" s="33"/>
      <c r="N27" s="88" t="str">
        <f>IF(C27=Nastavení!$A$14,Nastavení!$B$14,IF('Cestovní příkaz'!C27=Nastavení!$A$15,Nastavení!$B$15,IF('Cestovní příkaz'!C27=Nastavení!$A$16,Nastavení!$B$16,"")))</f>
        <v/>
      </c>
      <c r="O27" s="72"/>
      <c r="P27" s="203"/>
      <c r="Q27" s="203"/>
    </row>
    <row r="28" spans="1:17" x14ac:dyDescent="0.3">
      <c r="A28" s="41" t="s">
        <v>3</v>
      </c>
      <c r="B28" s="78" t="str">
        <f>IF(B27&lt;$E$23,B27+1,"")</f>
        <v/>
      </c>
      <c r="C28" s="26"/>
      <c r="D28" s="3"/>
      <c r="E28" s="3"/>
      <c r="F28" s="3"/>
      <c r="G28" s="56" t="str">
        <f>IF(C28="","",IF(OR(AND(C28=Nastavení!$A$15,COUNTA(D28:F28)=3),AND(C28=Nastavení!$A$14,COUNTA(D28:F28)&gt;=2)),0, IF(C28=Nastavení!$A$16,N28*(1-0.25*COUNTA(D28:F28)),IF(C28=Nastavení!$A$15,N28*(1-0.35*COUNTA(D28:F28)),IF(C28=Nastavení!$A$14,N28*(1-0.7*COUNTA(D28:F28)),IF(C28=Nastavení!$A$13,Nastavení!B$13,0))))))</f>
        <v/>
      </c>
      <c r="H28" s="34"/>
      <c r="I28" s="34"/>
      <c r="J28" s="34"/>
      <c r="K28" s="35" t="str">
        <f t="shared" ref="K28:K42" si="1">IF(N(G28)+N(H28)+N(I28)+N(J28)=0,"",ROUND(N(G28)+N(H28)+N(I28)+N(J28),2))</f>
        <v/>
      </c>
      <c r="L28" s="36"/>
      <c r="N28" s="88" t="str">
        <f>IF(C28=Nastavení!$A$14,Nastavení!$B$14,IF('Cestovní příkaz'!C28=Nastavení!$A$15,Nastavení!$B$15,IF('Cestovní příkaz'!C28=Nastavení!$A$16,Nastavení!$B$16,"")))</f>
        <v/>
      </c>
      <c r="O28" s="72"/>
      <c r="P28" s="203"/>
      <c r="Q28" s="203"/>
    </row>
    <row r="29" spans="1:17" x14ac:dyDescent="0.3">
      <c r="A29" s="41" t="s">
        <v>4</v>
      </c>
      <c r="B29" s="78" t="str">
        <f t="shared" ref="B29:B42" si="2">IF(B28&lt;$E$23,B28+1,"")</f>
        <v/>
      </c>
      <c r="C29" s="26"/>
      <c r="D29" s="3"/>
      <c r="E29" s="3"/>
      <c r="F29" s="3"/>
      <c r="G29" s="56" t="str">
        <f>IF(C29="","",IF(OR(AND(C29=Nastavení!$A$15,COUNTA(D29:F29)=3),AND(C29=Nastavení!$A$14,COUNTA(D29:F29)&gt;=2)),0, IF(C29=Nastavení!$A$16,N29*(1-0.25*COUNTA(D29:F29)),IF(C29=Nastavení!$A$15,N29*(1-0.35*COUNTA(D29:F29)),IF(C29=Nastavení!$A$14,N29*(1-0.7*COUNTA(D29:F29)),IF(C29=Nastavení!$A$13,Nastavení!B$13,0))))))</f>
        <v/>
      </c>
      <c r="H29" s="34"/>
      <c r="I29" s="34"/>
      <c r="J29" s="34"/>
      <c r="K29" s="35" t="str">
        <f t="shared" si="1"/>
        <v/>
      </c>
      <c r="L29" s="36"/>
      <c r="N29" s="88" t="str">
        <f>IF(C29=Nastavení!$A$14,Nastavení!$B$14,IF('Cestovní příkaz'!C29=Nastavení!$A$15,Nastavení!$B$15,IF('Cestovní příkaz'!C29=Nastavení!$A$16,Nastavení!$B$16,"")))</f>
        <v/>
      </c>
      <c r="O29" s="72"/>
      <c r="P29" s="203"/>
      <c r="Q29" s="203"/>
    </row>
    <row r="30" spans="1:17" x14ac:dyDescent="0.3">
      <c r="A30" s="41" t="s">
        <v>5</v>
      </c>
      <c r="B30" s="78" t="str">
        <f t="shared" si="2"/>
        <v/>
      </c>
      <c r="C30" s="26"/>
      <c r="D30" s="3"/>
      <c r="E30" s="3"/>
      <c r="F30" s="3"/>
      <c r="G30" s="56" t="str">
        <f>IF(C30="","",IF(OR(AND(C30=Nastavení!$A$15,COUNTA(D30:F30)=3),AND(C30=Nastavení!$A$14,COUNTA(D30:F30)&gt;=2)),0, IF(C30=Nastavení!$A$16,N30*(1-0.25*COUNTA(D30:F30)),IF(C30=Nastavení!$A$15,N30*(1-0.35*COUNTA(D30:F30)),IF(C30=Nastavení!$A$14,N30*(1-0.7*COUNTA(D30:F30)),IF(C30=Nastavení!$A$13,Nastavení!B$13,0))))))</f>
        <v/>
      </c>
      <c r="H30" s="34"/>
      <c r="I30" s="34"/>
      <c r="J30" s="34"/>
      <c r="K30" s="35" t="str">
        <f t="shared" si="1"/>
        <v/>
      </c>
      <c r="L30" s="36"/>
      <c r="N30" s="88" t="str">
        <f>IF(C30=Nastavení!$A$14,Nastavení!$B$14,IF('Cestovní příkaz'!C30=Nastavení!$A$15,Nastavení!$B$15,IF('Cestovní příkaz'!C30=Nastavení!$A$16,Nastavení!$B$16,"")))</f>
        <v/>
      </c>
      <c r="O30" s="72"/>
      <c r="P30" s="203"/>
      <c r="Q30" s="203"/>
    </row>
    <row r="31" spans="1:17" ht="15" customHeight="1" x14ac:dyDescent="0.3">
      <c r="A31" s="41" t="s">
        <v>6</v>
      </c>
      <c r="B31" s="78" t="str">
        <f t="shared" si="2"/>
        <v/>
      </c>
      <c r="C31" s="26"/>
      <c r="D31" s="3"/>
      <c r="E31" s="3"/>
      <c r="F31" s="3"/>
      <c r="G31" s="56" t="str">
        <f>IF(C31="","",IF(OR(AND(C31=Nastavení!$A$15,COUNTA(D31:F31)=3),AND(C31=Nastavení!$A$14,COUNTA(D31:F31)&gt;=2)),0, IF(C31=Nastavení!$A$16,N31*(1-0.25*COUNTA(D31:F31)),IF(C31=Nastavení!$A$15,N31*(1-0.35*COUNTA(D31:F31)),IF(C31=Nastavení!$A$14,N31*(1-0.7*COUNTA(D31:F31)),IF(C31=Nastavení!$A$13,Nastavení!B$13,0))))))</f>
        <v/>
      </c>
      <c r="H31" s="34"/>
      <c r="I31" s="34"/>
      <c r="J31" s="34"/>
      <c r="K31" s="35" t="str">
        <f t="shared" si="1"/>
        <v/>
      </c>
      <c r="L31" s="36"/>
      <c r="N31" s="88" t="str">
        <f>IF(C31=Nastavení!$A$14,Nastavení!$B$14,IF('Cestovní příkaz'!C31=Nastavení!$A$15,Nastavení!$B$15,IF('Cestovní příkaz'!C31=Nastavení!$A$16,Nastavení!$B$16,"")))</f>
        <v/>
      </c>
      <c r="P31" s="203"/>
      <c r="Q31" s="203"/>
    </row>
    <row r="32" spans="1:17" x14ac:dyDescent="0.3">
      <c r="A32" s="41" t="s">
        <v>7</v>
      </c>
      <c r="B32" s="78" t="str">
        <f t="shared" si="2"/>
        <v/>
      </c>
      <c r="C32" s="26"/>
      <c r="D32" s="3"/>
      <c r="E32" s="3"/>
      <c r="F32" s="3"/>
      <c r="G32" s="56" t="str">
        <f>IF(C32="","",IF(OR(AND(C32=Nastavení!$A$15,COUNTA(D32:F32)=3),AND(C32=Nastavení!$A$14,COUNTA(D32:F32)&gt;=2)),0, IF(C32=Nastavení!$A$16,N32*(1-0.25*COUNTA(D32:F32)),IF(C32=Nastavení!$A$15,N32*(1-0.35*COUNTA(D32:F32)),IF(C32=Nastavení!$A$14,N32*(1-0.7*COUNTA(D32:F32)),IF(C32=Nastavení!$A$13,Nastavení!B$13,0))))))</f>
        <v/>
      </c>
      <c r="H32" s="34"/>
      <c r="I32" s="34"/>
      <c r="J32" s="34"/>
      <c r="K32" s="35" t="str">
        <f t="shared" si="1"/>
        <v/>
      </c>
      <c r="L32" s="36"/>
      <c r="N32" s="88" t="str">
        <f>IF(C32=Nastavení!$A$14,Nastavení!$B$14,IF('Cestovní příkaz'!C32=Nastavení!$A$15,Nastavení!$B$15,IF('Cestovní příkaz'!C32=Nastavení!$A$16,Nastavení!$B$16,"")))</f>
        <v/>
      </c>
      <c r="O32" s="67" t="s">
        <v>60</v>
      </c>
      <c r="P32" s="65">
        <f>E48*E44/100+Nastavení!A19</f>
        <v>5.2</v>
      </c>
      <c r="Q32" s="65">
        <f>E48*E44/100+Nastavení!A20</f>
        <v>1.4</v>
      </c>
    </row>
    <row r="33" spans="1:17" x14ac:dyDescent="0.3">
      <c r="A33" s="41" t="s">
        <v>8</v>
      </c>
      <c r="B33" s="78" t="str">
        <f t="shared" si="2"/>
        <v/>
      </c>
      <c r="C33" s="26"/>
      <c r="D33" s="3"/>
      <c r="E33" s="3"/>
      <c r="F33" s="3"/>
      <c r="G33" s="56" t="str">
        <f>IF(C33="","",IF(OR(AND(C33=Nastavení!$A$15,COUNTA(D33:F33)=3),AND(C33=Nastavení!$A$14,COUNTA(D33:F33)&gt;=2)),0, IF(C33=Nastavení!$A$16,N33*(1-0.25*COUNTA(D33:F33)),IF(C33=Nastavení!$A$15,N33*(1-0.35*COUNTA(D33:F33)),IF(C33=Nastavení!$A$14,N33*(1-0.7*COUNTA(D33:F33)),IF(C33=Nastavení!$A$13,Nastavení!B$13,0))))))</f>
        <v/>
      </c>
      <c r="H33" s="34"/>
      <c r="I33" s="34"/>
      <c r="J33" s="34"/>
      <c r="K33" s="35" t="str">
        <f t="shared" si="1"/>
        <v/>
      </c>
      <c r="L33" s="36"/>
      <c r="N33" s="88" t="str">
        <f>IF(C33=Nastavení!$A$14,Nastavení!$B$14,IF('Cestovní příkaz'!C33=Nastavení!$A$15,Nastavení!$B$15,IF('Cestovní příkaz'!C33=Nastavení!$A$16,Nastavení!$B$16,"")))</f>
        <v/>
      </c>
      <c r="O33" s="67" t="s">
        <v>57</v>
      </c>
      <c r="P33" s="66">
        <f>Nastavení!A23*E44/100+Nastavení!A19</f>
        <v>5.2</v>
      </c>
      <c r="Q33" s="66">
        <f>Nastavení!A23*E44/100+Nastavení!A20</f>
        <v>1.4</v>
      </c>
    </row>
    <row r="34" spans="1:17" x14ac:dyDescent="0.3">
      <c r="A34" s="41" t="s">
        <v>9</v>
      </c>
      <c r="B34" s="78" t="str">
        <f t="shared" si="2"/>
        <v/>
      </c>
      <c r="C34" s="26"/>
      <c r="D34" s="3"/>
      <c r="E34" s="3"/>
      <c r="F34" s="3"/>
      <c r="G34" s="56" t="str">
        <f>IF(C34="","",IF(OR(AND(C34=Nastavení!$A$15,COUNTA(D34:F34)=3),AND(C34=Nastavení!$A$14,COUNTA(D34:F34)&gt;=2)),0, IF(C34=Nastavení!$A$16,N34*(1-0.25*COUNTA(D34:F34)),IF(C34=Nastavení!$A$15,N34*(1-0.35*COUNTA(D34:F34)),IF(C34=Nastavení!$A$14,N34*(1-0.7*COUNTA(D34:F34)),IF(C34=Nastavení!$A$13,Nastavení!B$13,0))))))</f>
        <v/>
      </c>
      <c r="H34" s="34"/>
      <c r="I34" s="34"/>
      <c r="J34" s="34"/>
      <c r="K34" s="35" t="str">
        <f t="shared" si="1"/>
        <v/>
      </c>
      <c r="L34" s="36"/>
      <c r="N34" s="88" t="str">
        <f>IF(C34=Nastavení!$A$14,Nastavení!$B$14,IF('Cestovní příkaz'!C34=Nastavení!$A$15,Nastavení!$B$15,IF('Cestovní příkaz'!C34=Nastavení!$A$16,Nastavení!$B$16,"")))</f>
        <v/>
      </c>
      <c r="O34" s="67" t="s">
        <v>58</v>
      </c>
      <c r="P34" s="66">
        <f>Nastavení!A24*E44/100+Nastavení!A19</f>
        <v>5.2</v>
      </c>
      <c r="Q34" s="66">
        <f>Nastavení!A24*E44/100+Nastavení!A20</f>
        <v>1.4</v>
      </c>
    </row>
    <row r="35" spans="1:17" x14ac:dyDescent="0.3">
      <c r="A35" s="41" t="s">
        <v>10</v>
      </c>
      <c r="B35" s="78" t="str">
        <f t="shared" si="2"/>
        <v/>
      </c>
      <c r="C35" s="26"/>
      <c r="D35" s="3"/>
      <c r="E35" s="3"/>
      <c r="F35" s="3"/>
      <c r="G35" s="56" t="str">
        <f>IF(C35="","",IF(OR(AND(C35=Nastavení!$A$15,COUNTA(D35:F35)=3),AND(C35=Nastavení!$A$14,COUNTA(D35:F35)&gt;=2)),0, IF(C35=Nastavení!$A$16,N35*(1-0.25*COUNTA(D35:F35)),IF(C35=Nastavení!$A$15,N35*(1-0.35*COUNTA(D35:F35)),IF(C35=Nastavení!$A$14,N35*(1-0.7*COUNTA(D35:F35)),IF(C35=Nastavení!$A$13,Nastavení!B$13,0))))))</f>
        <v/>
      </c>
      <c r="H35" s="34"/>
      <c r="I35" s="34"/>
      <c r="J35" s="34"/>
      <c r="K35" s="35" t="str">
        <f t="shared" si="1"/>
        <v/>
      </c>
      <c r="L35" s="36"/>
      <c r="N35" s="88" t="str">
        <f>IF(C35=Nastavení!$A$14,Nastavení!$B$14,IF('Cestovní příkaz'!C35=Nastavení!$A$15,Nastavení!$B$15,IF('Cestovní příkaz'!C35=Nastavení!$A$16,Nastavení!$B$16,"")))</f>
        <v/>
      </c>
      <c r="O35" s="67" t="s">
        <v>59</v>
      </c>
      <c r="P35" s="66">
        <f>Nastavení!A25*E44/100+Nastavení!A19</f>
        <v>5.2</v>
      </c>
      <c r="Q35" s="66">
        <f>Nastavení!A25*E44/100+Nastavení!A20</f>
        <v>1.4</v>
      </c>
    </row>
    <row r="36" spans="1:17" x14ac:dyDescent="0.3">
      <c r="A36" s="41" t="s">
        <v>11</v>
      </c>
      <c r="B36" s="78" t="str">
        <f t="shared" si="2"/>
        <v/>
      </c>
      <c r="C36" s="26"/>
      <c r="D36" s="3"/>
      <c r="E36" s="3"/>
      <c r="F36" s="3"/>
      <c r="G36" s="56" t="str">
        <f>IF(C36="","",IF(OR(AND(C36=Nastavení!$A$15,COUNTA(D36:F36)=3),AND(C36=Nastavení!$A$14,COUNTA(D36:F36)&gt;=2)),0, IF(C36=Nastavení!$A$16,N36*(1-0.25*COUNTA(D36:F36)),IF(C36=Nastavení!$A$15,N36*(1-0.35*COUNTA(D36:F36)),IF(C36=Nastavení!$A$14,N36*(1-0.7*COUNTA(D36:F36)),IF(C36=Nastavení!$A$13,Nastavení!B$13,0))))))</f>
        <v/>
      </c>
      <c r="H36" s="34"/>
      <c r="I36" s="34"/>
      <c r="J36" s="34"/>
      <c r="K36" s="35" t="str">
        <f t="shared" si="1"/>
        <v/>
      </c>
      <c r="L36" s="36"/>
      <c r="N36" s="88" t="str">
        <f>IF(C36=Nastavení!$A$14,Nastavení!$B$14,IF('Cestovní příkaz'!C36=Nastavení!$A$15,Nastavení!$B$15,IF('Cestovní příkaz'!C36=Nastavení!$A$16,Nastavení!$B$16,"")))</f>
        <v/>
      </c>
      <c r="O36" s="127" t="s">
        <v>132</v>
      </c>
      <c r="P36" s="66">
        <f>Nastavení!A26*E44/100+Nastavení!A19</f>
        <v>5.2</v>
      </c>
      <c r="Q36" s="66">
        <f>Nastavení!A26*E44/100+Nastavení!A20</f>
        <v>1.4</v>
      </c>
    </row>
    <row r="37" spans="1:17" x14ac:dyDescent="0.3">
      <c r="A37" s="41" t="s">
        <v>12</v>
      </c>
      <c r="B37" s="78" t="str">
        <f t="shared" si="2"/>
        <v/>
      </c>
      <c r="C37" s="26"/>
      <c r="D37" s="3"/>
      <c r="E37" s="3"/>
      <c r="F37" s="3"/>
      <c r="G37" s="56" t="str">
        <f>IF(C37="","",IF(OR(AND(C37=Nastavení!$A$15,COUNTA(D37:F37)=3),AND(C37=Nastavení!$A$14,COUNTA(D37:F37)&gt;=2)),0, IF(C37=Nastavení!$A$16,N37*(1-0.25*COUNTA(D37:F37)),IF(C37=Nastavení!$A$15,N37*(1-0.35*COUNTA(D37:F37)),IF(C37=Nastavení!$A$14,N37*(1-0.7*COUNTA(D37:F37)),IF(C37=Nastavení!$A$13,Nastavení!B$13,0))))))</f>
        <v/>
      </c>
      <c r="H37" s="34"/>
      <c r="I37" s="34"/>
      <c r="J37" s="34"/>
      <c r="K37" s="35" t="str">
        <f t="shared" si="1"/>
        <v/>
      </c>
      <c r="L37" s="36"/>
      <c r="N37" s="88" t="str">
        <f>IF(C37=Nastavení!$A$14,Nastavení!$B$14,IF('Cestovní příkaz'!C37=Nastavení!$A$15,Nastavení!$B$15,IF('Cestovní příkaz'!C37=Nastavení!$A$16,Nastavení!$B$16,"")))</f>
        <v/>
      </c>
    </row>
    <row r="38" spans="1:17" x14ac:dyDescent="0.3">
      <c r="A38" s="41" t="s">
        <v>13</v>
      </c>
      <c r="B38" s="78" t="str">
        <f t="shared" si="2"/>
        <v/>
      </c>
      <c r="C38" s="26"/>
      <c r="D38" s="3"/>
      <c r="E38" s="3"/>
      <c r="F38" s="3"/>
      <c r="G38" s="56" t="str">
        <f>IF(C38="","",IF(OR(AND(C38=Nastavení!$A$15,COUNTA(D38:F38)=3),AND(C38=Nastavení!$A$14,COUNTA(D38:F38)&gt;=2)),0, IF(C38=Nastavení!$A$16,N38*(1-0.25*COUNTA(D38:F38)),IF(C38=Nastavení!$A$15,N38*(1-0.35*COUNTA(D38:F38)),IF(C38=Nastavení!$A$14,N38*(1-0.7*COUNTA(D38:F38)),IF(C38=Nastavení!$A$13,Nastavení!B$13,0))))))</f>
        <v/>
      </c>
      <c r="H38" s="34"/>
      <c r="I38" s="34"/>
      <c r="J38" s="34"/>
      <c r="K38" s="35" t="str">
        <f t="shared" si="1"/>
        <v/>
      </c>
      <c r="L38" s="36"/>
      <c r="N38" s="88" t="str">
        <f>IF(C38=Nastavení!$A$14,Nastavení!$B$14,IF('Cestovní příkaz'!C38=Nastavení!$A$15,Nastavení!$B$15,IF('Cestovní příkaz'!C38=Nastavení!$A$16,Nastavení!$B$16,"")))</f>
        <v/>
      </c>
    </row>
    <row r="39" spans="1:17" x14ac:dyDescent="0.3">
      <c r="A39" s="41" t="s">
        <v>14</v>
      </c>
      <c r="B39" s="78" t="str">
        <f t="shared" si="2"/>
        <v/>
      </c>
      <c r="C39" s="26"/>
      <c r="D39" s="3"/>
      <c r="E39" s="3"/>
      <c r="F39" s="3"/>
      <c r="G39" s="56" t="str">
        <f>IF(C39="","",IF(OR(AND(C39=Nastavení!$A$15,COUNTA(D39:F39)=3),AND(C39=Nastavení!$A$14,COUNTA(D39:F39)&gt;=2)),0, IF(C39=Nastavení!$A$16,N39*(1-0.25*COUNTA(D39:F39)),IF(C39=Nastavení!$A$15,N39*(1-0.35*COUNTA(D39:F39)),IF(C39=Nastavení!$A$14,N39*(1-0.7*COUNTA(D39:F39)),IF(C39=Nastavení!$A$13,Nastavení!B$13,0))))))</f>
        <v/>
      </c>
      <c r="H39" s="34"/>
      <c r="I39" s="34"/>
      <c r="J39" s="34"/>
      <c r="K39" s="35" t="str">
        <f t="shared" si="1"/>
        <v/>
      </c>
      <c r="L39" s="36"/>
      <c r="N39" s="88" t="str">
        <f>IF(C39=Nastavení!$A$14,Nastavení!$B$14,IF('Cestovní příkaz'!C39=Nastavení!$A$15,Nastavení!$B$15,IF('Cestovní příkaz'!C39=Nastavení!$A$16,Nastavení!$B$16,"")))</f>
        <v/>
      </c>
    </row>
    <row r="40" spans="1:17" x14ac:dyDescent="0.3">
      <c r="A40" s="41" t="s">
        <v>15</v>
      </c>
      <c r="B40" s="78" t="str">
        <f t="shared" si="2"/>
        <v/>
      </c>
      <c r="C40" s="26"/>
      <c r="D40" s="3"/>
      <c r="E40" s="3"/>
      <c r="F40" s="3"/>
      <c r="G40" s="56" t="str">
        <f>IF(C40="","",IF(OR(AND(C40=Nastavení!$A$15,COUNTA(D40:F40)=3),AND(C40=Nastavení!$A$14,COUNTA(D40:F40)&gt;=2)),0, IF(C40=Nastavení!$A$16,N40*(1-0.25*COUNTA(D40:F40)),IF(C40=Nastavení!$A$15,N40*(1-0.35*COUNTA(D40:F40)),IF(C40=Nastavení!$A$14,N40*(1-0.7*COUNTA(D40:F40)),IF(C40=Nastavení!$A$13,Nastavení!B$13,0))))))</f>
        <v/>
      </c>
      <c r="H40" s="34"/>
      <c r="I40" s="34"/>
      <c r="J40" s="34"/>
      <c r="K40" s="35" t="str">
        <f t="shared" si="1"/>
        <v/>
      </c>
      <c r="L40" s="36"/>
      <c r="N40" s="88" t="str">
        <f>IF(C40=Nastavení!$A$14,Nastavení!$B$14,IF('Cestovní příkaz'!C40=Nastavení!$A$15,Nastavení!$B$15,IF('Cestovní příkaz'!C40=Nastavení!$A$16,Nastavení!$B$16,"")))</f>
        <v/>
      </c>
    </row>
    <row r="41" spans="1:17" x14ac:dyDescent="0.3">
      <c r="A41" s="41" t="s">
        <v>16</v>
      </c>
      <c r="B41" s="78" t="str">
        <f t="shared" si="2"/>
        <v/>
      </c>
      <c r="C41" s="26"/>
      <c r="D41" s="3"/>
      <c r="E41" s="3"/>
      <c r="F41" s="3"/>
      <c r="G41" s="56" t="str">
        <f>IF(C41="","",IF(OR(AND(C41=Nastavení!$A$15,COUNTA(D41:F41)=3),AND(C41=Nastavení!$A$14,COUNTA(D41:F41)&gt;=2)),0, IF(C41=Nastavení!$A$16,N41*(1-0.25*COUNTA(D41:F41)),IF(C41=Nastavení!$A$15,N41*(1-0.35*COUNTA(D41:F41)),IF(C41=Nastavení!$A$14,N41*(1-0.7*COUNTA(D41:F41)),IF(C41=Nastavení!$A$13,Nastavení!B$13,0))))))</f>
        <v/>
      </c>
      <c r="H41" s="34"/>
      <c r="I41" s="34"/>
      <c r="J41" s="34"/>
      <c r="K41" s="35" t="str">
        <f t="shared" si="1"/>
        <v/>
      </c>
      <c r="L41" s="36"/>
      <c r="N41" s="88" t="str">
        <f>IF(C41=Nastavení!$A$14,Nastavení!$B$14,IF('Cestovní příkaz'!C41=Nastavení!$A$15,Nastavení!$B$15,IF('Cestovní příkaz'!C41=Nastavení!$A$16,Nastavení!$B$16,"")))</f>
        <v/>
      </c>
    </row>
    <row r="42" spans="1:17" x14ac:dyDescent="0.3">
      <c r="A42" s="42" t="s">
        <v>17</v>
      </c>
      <c r="B42" s="79" t="str">
        <f t="shared" si="2"/>
        <v/>
      </c>
      <c r="C42" s="27"/>
      <c r="D42" s="25"/>
      <c r="E42" s="25"/>
      <c r="F42" s="25"/>
      <c r="G42" s="28" t="str">
        <f>IF(C42="","",IF(OR(AND(C42=Nastavení!$A$15,COUNTA(D42:F42)=3),AND(C42=Nastavení!$A$14,COUNTA(D42:F42)&gt;=2)),0, IF(C42=Nastavení!$A$16,N42*(1-0.25*COUNTA(D42:F42)),IF(C42=Nastavení!$A$15,N42*(1-0.35*COUNTA(D42:F42)),IF(C42=Nastavení!$A$14,N42*(1-0.7*COUNTA(D42:F42)),IF(C42=Nastavení!$A$13,Nastavení!B$13,0))))))</f>
        <v/>
      </c>
      <c r="H42" s="37"/>
      <c r="I42" s="37"/>
      <c r="J42" s="37"/>
      <c r="K42" s="38" t="str">
        <f t="shared" si="1"/>
        <v/>
      </c>
      <c r="L42" s="39"/>
      <c r="N42" s="88" t="str">
        <f>IF(C42=Nastavení!$A$14,Nastavení!$B$14,IF('Cestovní příkaz'!C42=Nastavení!$A$15,Nastavení!$B$15,IF('Cestovní příkaz'!C42=Nastavení!$A$16,Nastavení!$B$16,"")))</f>
        <v/>
      </c>
    </row>
    <row r="43" spans="1:17" ht="26.1" customHeight="1" x14ac:dyDescent="0.3">
      <c r="A43" s="10" t="s">
        <v>67</v>
      </c>
    </row>
    <row r="44" spans="1:17" x14ac:dyDescent="0.3">
      <c r="A44" s="217" t="s">
        <v>61</v>
      </c>
      <c r="B44" s="141" t="s">
        <v>134</v>
      </c>
      <c r="C44" s="142"/>
      <c r="D44" s="142"/>
      <c r="E44" s="126"/>
    </row>
    <row r="45" spans="1:17" x14ac:dyDescent="0.3">
      <c r="A45" s="218"/>
      <c r="B45" s="161" t="s">
        <v>93</v>
      </c>
      <c r="C45" s="162"/>
      <c r="D45" s="220"/>
      <c r="E45" s="221"/>
    </row>
    <row r="46" spans="1:17" x14ac:dyDescent="0.3">
      <c r="A46" s="218"/>
      <c r="B46" s="16" t="s">
        <v>62</v>
      </c>
      <c r="C46" s="159"/>
      <c r="D46" s="159"/>
      <c r="E46" s="160"/>
    </row>
    <row r="47" spans="1:17" x14ac:dyDescent="0.3">
      <c r="A47" s="218"/>
      <c r="B47" s="16" t="s">
        <v>63</v>
      </c>
      <c r="C47" s="159"/>
      <c r="D47" s="159"/>
      <c r="E47" s="160"/>
    </row>
    <row r="48" spans="1:17" x14ac:dyDescent="0.3">
      <c r="A48" s="219"/>
      <c r="B48" s="146" t="s">
        <v>133</v>
      </c>
      <c r="C48" s="147"/>
      <c r="D48" s="147"/>
      <c r="E48" s="59"/>
    </row>
    <row r="49" spans="1:12" ht="30" customHeight="1" x14ac:dyDescent="0.3">
      <c r="A49" s="255" t="s">
        <v>110</v>
      </c>
      <c r="B49" s="48" t="s">
        <v>1</v>
      </c>
      <c r="C49" s="258" t="s">
        <v>33</v>
      </c>
      <c r="D49" s="259"/>
      <c r="E49" s="259"/>
      <c r="F49" s="259"/>
      <c r="G49" s="49" t="s">
        <v>85</v>
      </c>
      <c r="H49" s="50" t="s">
        <v>72</v>
      </c>
      <c r="I49" s="50" t="s">
        <v>65</v>
      </c>
      <c r="J49" s="50" t="s">
        <v>54</v>
      </c>
      <c r="K49" s="50" t="s">
        <v>53</v>
      </c>
      <c r="L49" s="50" t="s">
        <v>95</v>
      </c>
    </row>
    <row r="50" spans="1:12" x14ac:dyDescent="0.3">
      <c r="A50" s="256"/>
      <c r="B50" s="236"/>
      <c r="C50" s="29" t="s">
        <v>34</v>
      </c>
      <c r="D50" s="238"/>
      <c r="E50" s="238"/>
      <c r="F50" s="238"/>
      <c r="G50" s="97"/>
      <c r="H50" s="232"/>
      <c r="I50" s="239"/>
      <c r="J50" s="224"/>
      <c r="K50" s="226" t="str">
        <f>IF(H50="","",
IF(AND(H50=Nastavení!$A$34,$E$48&gt;0,$C$46=Nastavení!$B$19),$P$32*I50,
IF(AND(H50=Nastavení!$A$34,$E$48&gt;0,$C$46=Nastavení!$B$20),$Q$32*I50,
IF(AND(H50=Nastavení!$A$34,$E$48=0,$C$47=Nastavení!$B$23,$C$46=Nastavení!$B$19),$P$33*I50,
IF(AND(H50=Nastavení!$A$34,$E$48=0,$C$47=Nastavení!$B$23,$C$46=Nastavení!$B$20),$Q$33*I50,
IF(AND(H50=Nastavení!$A$34,$E$48=0,$C$47=Nastavení!$B$24,$C$46=Nastavení!$B$19),$P$34*I50,
IF(AND(H50=Nastavení!$A$34,$E$48=0,$C$47=Nastavení!$B$24,$C$46=Nastavení!$B$20),$Q$34*I50,
IF(AND(H50=Nastavení!$A$34,$E$48=0,$C$47=Nastavení!$B$25,$C$46=Nastavení!$B$19),$P$35*I50,
IF(AND(H50=Nastavení!$A$34,$E$48=0,$C$47=Nastavení!$B$25,$C$46=Nastavení!$B$20),$Q$35*I50,
IF(AND(H50=Nastavení!$A$34,$E$48=0,$C$47=Nastavení!$B$26,$C$46=Nastavení!$B$19),$P$36*I50,
IF(AND(H50=Nastavení!$A$34,$E$48=0,$C$47=Nastavení!$B$26,$C$46=Nastavení!$B$20),$Q$36*I50,
J50)))))))))))</f>
        <v/>
      </c>
      <c r="L50" s="228"/>
    </row>
    <row r="51" spans="1:12" x14ac:dyDescent="0.3">
      <c r="A51" s="256"/>
      <c r="B51" s="237"/>
      <c r="C51" s="23" t="s">
        <v>35</v>
      </c>
      <c r="D51" s="230"/>
      <c r="E51" s="230"/>
      <c r="F51" s="230"/>
      <c r="G51" s="46"/>
      <c r="H51" s="233"/>
      <c r="I51" s="234"/>
      <c r="J51" s="225"/>
      <c r="K51" s="227"/>
      <c r="L51" s="229"/>
    </row>
    <row r="52" spans="1:12" x14ac:dyDescent="0.3">
      <c r="A52" s="256"/>
      <c r="B52" s="231"/>
      <c r="C52" s="23" t="s">
        <v>34</v>
      </c>
      <c r="D52" s="230"/>
      <c r="E52" s="230"/>
      <c r="F52" s="230"/>
      <c r="G52" s="46"/>
      <c r="H52" s="232"/>
      <c r="I52" s="234"/>
      <c r="J52" s="235"/>
      <c r="K52" s="227" t="str">
        <f>IF(H52="","",
IF(AND(H52=Nastavení!$A$34,$E$48&gt;0,$C$46=Nastavení!$B$19),$P$32*I52,
IF(AND(H52=Nastavení!$A$34,$E$48&gt;0,$C$46=Nastavení!$B$20),$Q$32*I52,
IF(AND(H52=Nastavení!$A$34,$E$48=0,$C$47=Nastavení!$B$23,$C$46=Nastavení!$B$19),$P$33*I52,
IF(AND(H52=Nastavení!$A$34,$E$48=0,$C$47=Nastavení!$B$23,$C$46=Nastavení!$B$20),$Q$33*I52,
IF(AND(H52=Nastavení!$A$34,$E$48=0,$C$47=Nastavení!$B$24,$C$46=Nastavení!$B$19),$P$34*I52,
IF(AND(H52=Nastavení!$A$34,$E$48=0,$C$47=Nastavení!$B$24,$C$46=Nastavení!$B$20),$Q$34*I52,
IF(AND(H52=Nastavení!$A$34,$E$48=0,$C$47=Nastavení!$B$25,$C$46=Nastavení!$B$19),$P$35*I52,
IF(AND(H52=Nastavení!$A$34,$E$48=0,$C$47=Nastavení!$B$25,$C$46=Nastavení!$B$20),$Q$35*I52,
IF(AND(H52=Nastavení!$A$34,$E$48=0,$C$47=Nastavení!$B$26,$C$46=Nastavení!$B$19),$P$36*I52,
IF(AND(H52=Nastavení!$A$34,$E$48=0,$C$47=Nastavení!$B$26,$C$46=Nastavení!$B$20),$Q$36*I52,
J52)))))))))))</f>
        <v/>
      </c>
      <c r="L52" s="229"/>
    </row>
    <row r="53" spans="1:12" x14ac:dyDescent="0.3">
      <c r="A53" s="256"/>
      <c r="B53" s="231"/>
      <c r="C53" s="23" t="s">
        <v>35</v>
      </c>
      <c r="D53" s="230"/>
      <c r="E53" s="230"/>
      <c r="F53" s="230"/>
      <c r="G53" s="46"/>
      <c r="H53" s="233"/>
      <c r="I53" s="234"/>
      <c r="J53" s="225"/>
      <c r="K53" s="227"/>
      <c r="L53" s="229"/>
    </row>
    <row r="54" spans="1:12" x14ac:dyDescent="0.3">
      <c r="A54" s="256"/>
      <c r="B54" s="231"/>
      <c r="C54" s="23" t="s">
        <v>34</v>
      </c>
      <c r="D54" s="230"/>
      <c r="E54" s="230"/>
      <c r="F54" s="230"/>
      <c r="G54" s="46"/>
      <c r="H54" s="232"/>
      <c r="I54" s="234"/>
      <c r="J54" s="235"/>
      <c r="K54" s="227" t="str">
        <f>IF(H54="","",
IF(AND(H54=Nastavení!$A$34,$E$48&gt;0,$C$46=Nastavení!$B$19),$P$32*I54,
IF(AND(H54=Nastavení!$A$34,$E$48&gt;0,$C$46=Nastavení!$B$20),$Q$32*I54,
IF(AND(H54=Nastavení!$A$34,$E$48=0,$C$47=Nastavení!$B$23,$C$46=Nastavení!$B$19),$P$33*I54,
IF(AND(H54=Nastavení!$A$34,$E$48=0,$C$47=Nastavení!$B$23,$C$46=Nastavení!$B$20),$Q$33*I54,
IF(AND(H54=Nastavení!$A$34,$E$48=0,$C$47=Nastavení!$B$24,$C$46=Nastavení!$B$19),$P$34*I54,
IF(AND(H54=Nastavení!$A$34,$E$48=0,$C$47=Nastavení!$B$24,$C$46=Nastavení!$B$20),$Q$34*I54,
IF(AND(H54=Nastavení!$A$34,$E$48=0,$C$47=Nastavení!$B$25,$C$46=Nastavení!$B$19),$P$35*I54,
IF(AND(H54=Nastavení!$A$34,$E$48=0,$C$47=Nastavení!$B$25,$C$46=Nastavení!$B$20),$Q$35*I54,
IF(AND(H54=Nastavení!$A$34,$E$48=0,$C$47=Nastavení!$B$26,$C$46=Nastavení!$B$19),$P$36*I54,
IF(AND(H54=Nastavení!$A$34,$E$48=0,$C$47=Nastavení!$B$26,$C$46=Nastavení!$B$20),$Q$36*I54,
J54)))))))))))</f>
        <v/>
      </c>
      <c r="L54" s="229"/>
    </row>
    <row r="55" spans="1:12" x14ac:dyDescent="0.3">
      <c r="A55" s="256"/>
      <c r="B55" s="231"/>
      <c r="C55" s="23" t="s">
        <v>35</v>
      </c>
      <c r="D55" s="230"/>
      <c r="E55" s="230"/>
      <c r="F55" s="230"/>
      <c r="G55" s="46"/>
      <c r="H55" s="233"/>
      <c r="I55" s="234"/>
      <c r="J55" s="225"/>
      <c r="K55" s="227"/>
      <c r="L55" s="229"/>
    </row>
    <row r="56" spans="1:12" x14ac:dyDescent="0.3">
      <c r="A56" s="256"/>
      <c r="B56" s="231"/>
      <c r="C56" s="23" t="s">
        <v>34</v>
      </c>
      <c r="D56" s="230"/>
      <c r="E56" s="230"/>
      <c r="F56" s="230"/>
      <c r="G56" s="46"/>
      <c r="H56" s="232"/>
      <c r="I56" s="234"/>
      <c r="J56" s="235"/>
      <c r="K56" s="227" t="str">
        <f>IF(H56="","",
IF(AND(H56=Nastavení!$A$34,$E$48&gt;0,$C$46=Nastavení!$B$19),$P$32*I56,
IF(AND(H56=Nastavení!$A$34,$E$48&gt;0,$C$46=Nastavení!$B$20),$Q$32*I56,
IF(AND(H56=Nastavení!$A$34,$E$48=0,$C$47=Nastavení!$B$23,$C$46=Nastavení!$B$19),$P$33*I56,
IF(AND(H56=Nastavení!$A$34,$E$48=0,$C$47=Nastavení!$B$23,$C$46=Nastavení!$B$20),$Q$33*I56,
IF(AND(H56=Nastavení!$A$34,$E$48=0,$C$47=Nastavení!$B$24,$C$46=Nastavení!$B$19),$P$34*I56,
IF(AND(H56=Nastavení!$A$34,$E$48=0,$C$47=Nastavení!$B$24,$C$46=Nastavení!$B$20),$Q$34*I56,
IF(AND(H56=Nastavení!$A$34,$E$48=0,$C$47=Nastavení!$B$25,$C$46=Nastavení!$B$19),$P$35*I56,
IF(AND(H56=Nastavení!$A$34,$E$48=0,$C$47=Nastavení!$B$25,$C$46=Nastavení!$B$20),$Q$35*I56,
IF(AND(H56=Nastavení!$A$34,$E$48=0,$C$47=Nastavení!$B$26,$C$46=Nastavení!$B$19),$P$36*I56,
IF(AND(H56=Nastavení!$A$34,$E$48=0,$C$47=Nastavení!$B$26,$C$46=Nastavení!$B$20),$Q$36*I56,
J56)))))))))))</f>
        <v/>
      </c>
      <c r="L56" s="229"/>
    </row>
    <row r="57" spans="1:12" x14ac:dyDescent="0.3">
      <c r="A57" s="256"/>
      <c r="B57" s="231"/>
      <c r="C57" s="23" t="s">
        <v>35</v>
      </c>
      <c r="D57" s="230"/>
      <c r="E57" s="230"/>
      <c r="F57" s="230"/>
      <c r="G57" s="46"/>
      <c r="H57" s="233"/>
      <c r="I57" s="234"/>
      <c r="J57" s="225"/>
      <c r="K57" s="227"/>
      <c r="L57" s="229"/>
    </row>
    <row r="58" spans="1:12" x14ac:dyDescent="0.3">
      <c r="A58" s="256"/>
      <c r="B58" s="231"/>
      <c r="C58" s="23" t="s">
        <v>34</v>
      </c>
      <c r="D58" s="230"/>
      <c r="E58" s="230"/>
      <c r="F58" s="230"/>
      <c r="G58" s="46"/>
      <c r="H58" s="232"/>
      <c r="I58" s="234"/>
      <c r="J58" s="235"/>
      <c r="K58" s="227" t="str">
        <f>IF(H58="","",
IF(AND(H58=Nastavení!$A$34,$E$48&gt;0,$C$46=Nastavení!$B$19),$P$32*I58,
IF(AND(H58=Nastavení!$A$34,$E$48&gt;0,$C$46=Nastavení!$B$20),$Q$32*I58,
IF(AND(H58=Nastavení!$A$34,$E$48=0,$C$47=Nastavení!$B$23,$C$46=Nastavení!$B$19),$P$33*I58,
IF(AND(H58=Nastavení!$A$34,$E$48=0,$C$47=Nastavení!$B$23,$C$46=Nastavení!$B$20),$Q$33*I58,
IF(AND(H58=Nastavení!$A$34,$E$48=0,$C$47=Nastavení!$B$24,$C$46=Nastavení!$B$19),$P$34*I58,
IF(AND(H58=Nastavení!$A$34,$E$48=0,$C$47=Nastavení!$B$24,$C$46=Nastavení!$B$20),$Q$34*I58,
IF(AND(H58=Nastavení!$A$34,$E$48=0,$C$47=Nastavení!$B$25,$C$46=Nastavení!$B$19),$P$35*I58,
IF(AND(H58=Nastavení!$A$34,$E$48=0,$C$47=Nastavení!$B$25,$C$46=Nastavení!$B$20),$Q$35*I58,
IF(AND(H58=Nastavení!$A$34,$E$48=0,$C$47=Nastavení!$B$26,$C$46=Nastavení!$B$19),$P$36*I58,
IF(AND(H58=Nastavení!$A$34,$E$48=0,$C$47=Nastavení!$B$26,$C$46=Nastavení!$B$20),$Q$36*I58,
J58)))))))))))</f>
        <v/>
      </c>
      <c r="L58" s="229"/>
    </row>
    <row r="59" spans="1:12" x14ac:dyDescent="0.3">
      <c r="A59" s="256"/>
      <c r="B59" s="231"/>
      <c r="C59" s="23" t="s">
        <v>35</v>
      </c>
      <c r="D59" s="230"/>
      <c r="E59" s="230"/>
      <c r="F59" s="230"/>
      <c r="G59" s="46"/>
      <c r="H59" s="233"/>
      <c r="I59" s="234"/>
      <c r="J59" s="225"/>
      <c r="K59" s="227"/>
      <c r="L59" s="229"/>
    </row>
    <row r="60" spans="1:12" x14ac:dyDescent="0.3">
      <c r="A60" s="256"/>
      <c r="B60" s="231"/>
      <c r="C60" s="23" t="s">
        <v>34</v>
      </c>
      <c r="D60" s="230"/>
      <c r="E60" s="230"/>
      <c r="F60" s="230"/>
      <c r="G60" s="46"/>
      <c r="H60" s="232"/>
      <c r="I60" s="234"/>
      <c r="J60" s="235"/>
      <c r="K60" s="227" t="str">
        <f>IF(H60="","",
IF(AND(H60=Nastavení!$A$34,$E$48&gt;0,$C$46=Nastavení!$B$19),$P$32*I60,
IF(AND(H60=Nastavení!$A$34,$E$48&gt;0,$C$46=Nastavení!$B$20),$Q$32*I60,
IF(AND(H60=Nastavení!$A$34,$E$48=0,$C$47=Nastavení!$B$23,$C$46=Nastavení!$B$19),$P$33*I60,
IF(AND(H60=Nastavení!$A$34,$E$48=0,$C$47=Nastavení!$B$23,$C$46=Nastavení!$B$20),$Q$33*I60,
IF(AND(H60=Nastavení!$A$34,$E$48=0,$C$47=Nastavení!$B$24,$C$46=Nastavení!$B$19),$P$34*I60,
IF(AND(H60=Nastavení!$A$34,$E$48=0,$C$47=Nastavení!$B$24,$C$46=Nastavení!$B$20),$Q$34*I60,
IF(AND(H60=Nastavení!$A$34,$E$48=0,$C$47=Nastavení!$B$25,$C$46=Nastavení!$B$19),$P$35*I60,
IF(AND(H60=Nastavení!$A$34,$E$48=0,$C$47=Nastavení!$B$25,$C$46=Nastavení!$B$20),$Q$35*I60,
IF(AND(H60=Nastavení!$A$34,$E$48=0,$C$47=Nastavení!$B$26,$C$46=Nastavení!$B$19),$P$36*I60,
IF(AND(H60=Nastavení!$A$34,$E$48=0,$C$47=Nastavení!$B$26,$C$46=Nastavení!$B$20),$Q$36*I60,
J60)))))))))))</f>
        <v/>
      </c>
      <c r="L60" s="229"/>
    </row>
    <row r="61" spans="1:12" x14ac:dyDescent="0.3">
      <c r="A61" s="257"/>
      <c r="B61" s="248"/>
      <c r="C61" s="24" t="s">
        <v>35</v>
      </c>
      <c r="D61" s="254"/>
      <c r="E61" s="254"/>
      <c r="F61" s="254"/>
      <c r="G61" s="47"/>
      <c r="H61" s="249"/>
      <c r="I61" s="250"/>
      <c r="J61" s="251"/>
      <c r="K61" s="252"/>
      <c r="L61" s="253"/>
    </row>
    <row r="62" spans="1:12" ht="26.1" customHeight="1" x14ac:dyDescent="0.3">
      <c r="A62" s="240" t="s">
        <v>127</v>
      </c>
      <c r="B62" s="240"/>
      <c r="C62" s="240"/>
      <c r="H62" s="102"/>
      <c r="I62" s="102"/>
      <c r="J62" s="102"/>
    </row>
    <row r="63" spans="1:12" ht="15" customHeight="1" x14ac:dyDescent="0.3">
      <c r="A63" s="241" t="s">
        <v>128</v>
      </c>
      <c r="B63" s="242"/>
      <c r="C63" s="124" t="s">
        <v>126</v>
      </c>
      <c r="D63" s="48" t="s">
        <v>96</v>
      </c>
      <c r="E63" s="125" t="str">
        <f>G26</f>
        <v>EUR</v>
      </c>
      <c r="F63" s="48" t="s">
        <v>96</v>
      </c>
      <c r="H63" s="69"/>
      <c r="I63" s="69"/>
      <c r="J63" s="69"/>
      <c r="K63" s="69"/>
      <c r="L63" s="69"/>
    </row>
    <row r="64" spans="1:12" ht="17.100000000000001" customHeight="1" x14ac:dyDescent="0.3">
      <c r="A64" s="243" t="s">
        <v>32</v>
      </c>
      <c r="B64" s="244"/>
      <c r="C64" s="106">
        <f>SUM(G17:G20)</f>
        <v>0</v>
      </c>
      <c r="D64" s="107"/>
      <c r="E64" s="108">
        <f>SUM(G27:G42)</f>
        <v>0</v>
      </c>
      <c r="F64" s="43"/>
      <c r="H64" s="69"/>
      <c r="I64" s="69"/>
      <c r="J64" s="69"/>
      <c r="K64" s="69"/>
      <c r="L64" s="69"/>
    </row>
    <row r="65" spans="1:12" ht="17.100000000000001" customHeight="1" x14ac:dyDescent="0.3">
      <c r="A65" s="245" t="s">
        <v>68</v>
      </c>
      <c r="B65" s="246"/>
      <c r="C65" s="109">
        <f>SUM(H17:H20)</f>
        <v>0</v>
      </c>
      <c r="D65" s="110"/>
      <c r="E65" s="111">
        <f>SUM(H27:H42)</f>
        <v>0</v>
      </c>
      <c r="F65" s="44"/>
      <c r="H65" s="69"/>
      <c r="I65" s="247" t="s">
        <v>107</v>
      </c>
      <c r="J65" s="247"/>
      <c r="K65" s="247"/>
      <c r="L65" s="247"/>
    </row>
    <row r="66" spans="1:12" ht="17.100000000000001" customHeight="1" x14ac:dyDescent="0.3">
      <c r="A66" s="245" t="s">
        <v>69</v>
      </c>
      <c r="B66" s="246"/>
      <c r="C66" s="109">
        <f>SUM(I17:I20)</f>
        <v>0</v>
      </c>
      <c r="D66" s="110"/>
      <c r="E66" s="111">
        <f>SUM(I27:I42)</f>
        <v>0</v>
      </c>
      <c r="F66" s="44"/>
      <c r="H66" s="8"/>
      <c r="I66" s="8"/>
      <c r="J66" s="8"/>
      <c r="K66" s="69"/>
      <c r="L66" s="69"/>
    </row>
    <row r="67" spans="1:12" ht="17.100000000000001" customHeight="1" x14ac:dyDescent="0.3">
      <c r="A67" s="245" t="s">
        <v>70</v>
      </c>
      <c r="B67" s="246"/>
      <c r="C67" s="109">
        <f>SUM(J17:J20)</f>
        <v>0</v>
      </c>
      <c r="D67" s="110"/>
      <c r="E67" s="111">
        <f>SUM(J27:J42)</f>
        <v>0</v>
      </c>
      <c r="F67" s="44"/>
      <c r="H67" s="8"/>
      <c r="I67" s="8"/>
      <c r="J67" s="8"/>
      <c r="K67" s="69"/>
      <c r="L67" s="69"/>
    </row>
    <row r="68" spans="1:12" ht="17.100000000000001" customHeight="1" x14ac:dyDescent="0.3">
      <c r="A68" s="267" t="s">
        <v>71</v>
      </c>
      <c r="B68" s="268"/>
      <c r="C68" s="112">
        <f>SUM(K50:K61)</f>
        <v>0</v>
      </c>
      <c r="D68" s="113"/>
      <c r="E68" s="114"/>
      <c r="F68" s="45"/>
      <c r="H68" s="8"/>
      <c r="I68" s="247" t="s">
        <v>130</v>
      </c>
      <c r="J68" s="247"/>
      <c r="K68" s="247"/>
      <c r="L68" s="247"/>
    </row>
    <row r="69" spans="1:12" ht="17.100000000000001" customHeight="1" x14ac:dyDescent="0.3">
      <c r="A69" s="269" t="s">
        <v>89</v>
      </c>
      <c r="B69" s="270"/>
      <c r="C69" s="115">
        <f>SUM(C64:C68)</f>
        <v>0</v>
      </c>
      <c r="D69" s="116"/>
      <c r="E69" s="117">
        <f>SUM(E64:E68)</f>
        <v>0</v>
      </c>
      <c r="F69" s="52"/>
      <c r="H69" s="8"/>
      <c r="I69" s="8"/>
      <c r="J69" s="8"/>
      <c r="K69" s="69"/>
      <c r="L69" s="69"/>
    </row>
    <row r="70" spans="1:12" ht="17.100000000000001" customHeight="1" x14ac:dyDescent="0.3">
      <c r="A70" s="271" t="s">
        <v>87</v>
      </c>
      <c r="B70" s="272"/>
      <c r="C70" s="118">
        <f>I11</f>
        <v>0</v>
      </c>
      <c r="D70" s="119"/>
      <c r="E70" s="120">
        <f>K11</f>
        <v>0</v>
      </c>
      <c r="F70" s="51"/>
      <c r="H70" s="8"/>
      <c r="I70" s="8"/>
      <c r="J70" s="8"/>
      <c r="K70" s="69"/>
      <c r="L70" s="69"/>
    </row>
    <row r="71" spans="1:12" ht="17.100000000000001" customHeight="1" x14ac:dyDescent="0.3">
      <c r="A71" s="273" t="s">
        <v>88</v>
      </c>
      <c r="B71" s="274"/>
      <c r="C71" s="121">
        <f>IF(C69-C70&gt;0,CEILING(C69-C70,1),C69-C70)</f>
        <v>0</v>
      </c>
      <c r="D71" s="122"/>
      <c r="E71" s="123">
        <f>IF(E69-E70&gt;0,E69-E70,E69-E70)</f>
        <v>0</v>
      </c>
      <c r="F71" s="53"/>
      <c r="H71" s="8"/>
      <c r="I71" s="247" t="s">
        <v>108</v>
      </c>
      <c r="J71" s="247"/>
      <c r="K71" s="247"/>
      <c r="L71" s="247"/>
    </row>
    <row r="72" spans="1:12" ht="17.100000000000001" customHeight="1" x14ac:dyDescent="0.3">
      <c r="H72" s="8"/>
      <c r="I72" s="8"/>
      <c r="J72" s="8"/>
      <c r="K72" s="69"/>
      <c r="L72" s="69"/>
    </row>
    <row r="73" spans="1:12" ht="17.100000000000001" customHeight="1" x14ac:dyDescent="0.3">
      <c r="A73" s="261"/>
      <c r="B73" s="261"/>
      <c r="C73" s="262"/>
      <c r="D73" s="262"/>
      <c r="E73" s="21"/>
      <c r="F73" s="263"/>
      <c r="G73" s="263"/>
      <c r="H73" s="8"/>
      <c r="I73" s="8"/>
      <c r="J73" s="8"/>
      <c r="K73" s="69"/>
      <c r="L73" s="69"/>
    </row>
    <row r="74" spans="1:12" ht="17.100000000000001" customHeight="1" x14ac:dyDescent="0.3">
      <c r="A74" s="264" t="s">
        <v>92</v>
      </c>
      <c r="B74" s="264"/>
      <c r="C74" s="265"/>
      <c r="D74" s="265"/>
      <c r="E74" s="20" t="s">
        <v>86</v>
      </c>
      <c r="F74" s="266"/>
      <c r="G74" s="266"/>
      <c r="H74" s="8"/>
      <c r="I74" s="247" t="s">
        <v>109</v>
      </c>
      <c r="J74" s="247"/>
      <c r="K74" s="247"/>
      <c r="L74" s="247"/>
    </row>
    <row r="75" spans="1:12" ht="36" customHeight="1" x14ac:dyDescent="0.3">
      <c r="A75" s="260" t="str">
        <f>"RNDr. Milan Macek, CSc., "&amp; YEAR(Nastavení!B1)</f>
        <v>RNDr. Milan Macek, CSc., 2023</v>
      </c>
      <c r="B75" s="260"/>
      <c r="C75" s="260"/>
      <c r="D75" s="260"/>
      <c r="E75" s="260"/>
      <c r="F75" s="260"/>
      <c r="G75" s="260"/>
      <c r="H75" s="260"/>
    </row>
    <row r="76" spans="1:12" hidden="1" x14ac:dyDescent="0.3"/>
    <row r="77" spans="1:12" hidden="1" x14ac:dyDescent="0.3"/>
    <row r="78" spans="1:12" hidden="1" x14ac:dyDescent="0.3"/>
    <row r="79" spans="1:12" hidden="1" x14ac:dyDescent="0.3"/>
    <row r="80" spans="1:12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</sheetData>
  <sheetProtection algorithmName="SHA-512" hashValue="5uSXfvrl1QOOM60U/Klue8/SnaFnTs2rQUEkSKjriYSn1JfehtzTOdp9cXjer4CqkCz1MbFy+LREai9rA0JsfQ==" saltValue="13J4fj9FhhhJkQ/OF7hd4Q==" spinCount="100000" sheet="1" selectLockedCells="1"/>
  <mergeCells count="140">
    <mergeCell ref="A62:C62"/>
    <mergeCell ref="Q21:Q31"/>
    <mergeCell ref="A24:A26"/>
    <mergeCell ref="B24:B26"/>
    <mergeCell ref="C24:G24"/>
    <mergeCell ref="C25:C26"/>
    <mergeCell ref="D25:F25"/>
    <mergeCell ref="N25:N26"/>
    <mergeCell ref="A22:D22"/>
    <mergeCell ref="F22:I22"/>
    <mergeCell ref="A23:D23"/>
    <mergeCell ref="F23:I23"/>
    <mergeCell ref="H24:H25"/>
    <mergeCell ref="I24:I25"/>
    <mergeCell ref="J24:J25"/>
    <mergeCell ref="K24:K25"/>
    <mergeCell ref="L24:L25"/>
    <mergeCell ref="D56:F56"/>
    <mergeCell ref="D61:F61"/>
    <mergeCell ref="B58:B59"/>
    <mergeCell ref="D58:F58"/>
    <mergeCell ref="D59:F59"/>
    <mergeCell ref="B60:B61"/>
    <mergeCell ref="D60:F60"/>
    <mergeCell ref="H56:H57"/>
    <mergeCell ref="I56:I57"/>
    <mergeCell ref="L58:L59"/>
    <mergeCell ref="J58:J59"/>
    <mergeCell ref="J60:J61"/>
    <mergeCell ref="L60:L61"/>
    <mergeCell ref="I58:I59"/>
    <mergeCell ref="I60:I61"/>
    <mergeCell ref="K56:K57"/>
    <mergeCell ref="J56:J57"/>
    <mergeCell ref="I65:L65"/>
    <mergeCell ref="I68:L68"/>
    <mergeCell ref="I71:L71"/>
    <mergeCell ref="I74:L74"/>
    <mergeCell ref="A73:B73"/>
    <mergeCell ref="C73:D73"/>
    <mergeCell ref="F73:G73"/>
    <mergeCell ref="A68:B68"/>
    <mergeCell ref="A64:B64"/>
    <mergeCell ref="A67:B67"/>
    <mergeCell ref="A65:B65"/>
    <mergeCell ref="A66:B66"/>
    <mergeCell ref="A63:B63"/>
    <mergeCell ref="A8:C8"/>
    <mergeCell ref="A6:C6"/>
    <mergeCell ref="D6:E6"/>
    <mergeCell ref="A12:B12"/>
    <mergeCell ref="B14:B16"/>
    <mergeCell ref="A14:A16"/>
    <mergeCell ref="D8:L8"/>
    <mergeCell ref="A9:L9"/>
    <mergeCell ref="K10:L10"/>
    <mergeCell ref="G12:H12"/>
    <mergeCell ref="G10:H10"/>
    <mergeCell ref="A11:H11"/>
    <mergeCell ref="I14:I16"/>
    <mergeCell ref="H14:H16"/>
    <mergeCell ref="G15:G16"/>
    <mergeCell ref="L50:L51"/>
    <mergeCell ref="L52:L53"/>
    <mergeCell ref="L54:L55"/>
    <mergeCell ref="L56:L57"/>
    <mergeCell ref="K52:K53"/>
    <mergeCell ref="K54:K55"/>
    <mergeCell ref="J54:J55"/>
    <mergeCell ref="D53:F53"/>
    <mergeCell ref="C49:F49"/>
    <mergeCell ref="D50:F50"/>
    <mergeCell ref="D55:F55"/>
    <mergeCell ref="H54:H55"/>
    <mergeCell ref="D52:F52"/>
    <mergeCell ref="I52:I53"/>
    <mergeCell ref="I54:I55"/>
    <mergeCell ref="K50:K51"/>
    <mergeCell ref="A75:H75"/>
    <mergeCell ref="A69:B69"/>
    <mergeCell ref="A70:B70"/>
    <mergeCell ref="A71:B71"/>
    <mergeCell ref="K58:K59"/>
    <mergeCell ref="K60:K61"/>
    <mergeCell ref="H50:H51"/>
    <mergeCell ref="B52:B53"/>
    <mergeCell ref="B54:B55"/>
    <mergeCell ref="D54:F54"/>
    <mergeCell ref="D57:F57"/>
    <mergeCell ref="A74:B74"/>
    <mergeCell ref="C74:D74"/>
    <mergeCell ref="F74:G74"/>
    <mergeCell ref="H58:H59"/>
    <mergeCell ref="H60:H61"/>
    <mergeCell ref="B56:B57"/>
    <mergeCell ref="H52:H53"/>
    <mergeCell ref="D51:F51"/>
    <mergeCell ref="B50:B51"/>
    <mergeCell ref="A49:A61"/>
    <mergeCell ref="I50:I51"/>
    <mergeCell ref="J50:J51"/>
    <mergeCell ref="J52:J53"/>
    <mergeCell ref="C1:K1"/>
    <mergeCell ref="C2:K2"/>
    <mergeCell ref="H6:J6"/>
    <mergeCell ref="K6:L6"/>
    <mergeCell ref="E4:I4"/>
    <mergeCell ref="J4:K4"/>
    <mergeCell ref="E5:L5"/>
    <mergeCell ref="D7:H7"/>
    <mergeCell ref="I7:K7"/>
    <mergeCell ref="L1:L2"/>
    <mergeCell ref="A7:C7"/>
    <mergeCell ref="A1:B1"/>
    <mergeCell ref="A2:B2"/>
    <mergeCell ref="A4:D4"/>
    <mergeCell ref="A5:D5"/>
    <mergeCell ref="A3:L3"/>
    <mergeCell ref="N15:N16"/>
    <mergeCell ref="A44:A48"/>
    <mergeCell ref="D15:F15"/>
    <mergeCell ref="C15:C16"/>
    <mergeCell ref="P21:P31"/>
    <mergeCell ref="A10:B10"/>
    <mergeCell ref="C10:E10"/>
    <mergeCell ref="K12:L12"/>
    <mergeCell ref="B44:D44"/>
    <mergeCell ref="B45:C45"/>
    <mergeCell ref="B48:D48"/>
    <mergeCell ref="D45:E45"/>
    <mergeCell ref="C46:E46"/>
    <mergeCell ref="C47:E47"/>
    <mergeCell ref="J14:J16"/>
    <mergeCell ref="K14:K16"/>
    <mergeCell ref="L14:L16"/>
    <mergeCell ref="C14:G14"/>
    <mergeCell ref="C12:E12"/>
    <mergeCell ref="I12:J12"/>
    <mergeCell ref="I10:J10"/>
    <mergeCell ref="I11:J11"/>
  </mergeCells>
  <conditionalFormatting sqref="I11 G10:H10 G6 K6 I7 C12 C10 C1:C2 E4:E5 J4 D6:D8 L4 L7 G12:H12">
    <cfRule type="expression" dxfId="13" priority="18">
      <formula>C1=""</formula>
    </cfRule>
  </conditionalFormatting>
  <conditionalFormatting sqref="C17:K20 D27:K42">
    <cfRule type="expression" dxfId="12" priority="13">
      <formula>$C17=""</formula>
    </cfRule>
  </conditionalFormatting>
  <conditionalFormatting sqref="E44 C46:C47">
    <cfRule type="expression" dxfId="11" priority="12">
      <formula>C44=""</formula>
    </cfRule>
  </conditionalFormatting>
  <conditionalFormatting sqref="E48">
    <cfRule type="expression" dxfId="10" priority="11">
      <formula>E48=""</formula>
    </cfRule>
  </conditionalFormatting>
  <conditionalFormatting sqref="K6">
    <cfRule type="expression" dxfId="9" priority="10">
      <formula>$K$6-$D$6&gt;=16</formula>
    </cfRule>
  </conditionalFormatting>
  <conditionalFormatting sqref="D45">
    <cfRule type="expression" dxfId="8" priority="5">
      <formula>D45=""</formula>
    </cfRule>
  </conditionalFormatting>
  <conditionalFormatting sqref="N27:N42 C27:K42">
    <cfRule type="expression" dxfId="7" priority="3">
      <formula>$B27=""</formula>
    </cfRule>
  </conditionalFormatting>
  <conditionalFormatting sqref="E22:E23 J22:J23">
    <cfRule type="expression" dxfId="6" priority="1">
      <formula>E22=""</formula>
    </cfRule>
  </conditionalFormatting>
  <dataValidations count="5">
    <dataValidation type="list" allowBlank="1" showInputMessage="1" showErrorMessage="1" sqref="D17:F20 D27:F42">
      <formula1>"X"</formula1>
    </dataValidation>
    <dataValidation type="time" allowBlank="1" showInputMessage="1" showErrorMessage="1" sqref="G6 G50:G62 J22:J23">
      <formula1>0</formula1>
      <formula2>0.999305555555556</formula2>
    </dataValidation>
    <dataValidation type="date" operator="lessThanOrEqual" allowBlank="1" showInputMessage="1" showErrorMessage="1" sqref="G12:H12">
      <formula1>D6</formula1>
    </dataValidation>
    <dataValidation type="date" operator="lessThanOrEqual" allowBlank="1" showInputMessage="1" showErrorMessage="1" sqref="G10:H10">
      <formula1>D6</formula1>
    </dataValidation>
    <dataValidation type="date" allowBlank="1" showInputMessage="1" showErrorMessage="1" sqref="B17:B20 B50:B61 E22:E23">
      <formula1>$D$6</formula1>
      <formula2>$K$6</formula2>
    </dataValidation>
  </dataValidations>
  <printOptions horizontalCentered="1" verticalCentered="1"/>
  <pageMargins left="0.98425196850393704" right="0.39370078740157483" top="0.59055118110236227" bottom="0.19685039370078741" header="0.31496062992125984" footer="0.31496062992125984"/>
  <pageSetup paperSize="9" scale="62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E643200C-9A30-4F71-9669-1874B6E56754}">
            <xm:f>H50=Nastavení!$A$34</xm:f>
            <x14:dxf>
              <font>
                <b val="0"/>
                <i val="0"/>
                <strike/>
                <color rgb="FFFF0000"/>
              </font>
            </x14:dxf>
          </x14:cfRule>
          <xm:sqref>J50:J61</xm:sqref>
        </x14:conditionalFormatting>
        <x14:conditionalFormatting xmlns:xm="http://schemas.microsoft.com/office/excel/2006/main">
          <x14:cfRule type="expression" priority="14" id="{AD228F45-242E-425D-888F-7C98E2E7A7DA}">
            <xm:f>H50&lt;&gt;Nastavení!$A$34</xm:f>
            <x14:dxf>
              <font>
                <strike/>
                <color rgb="FFFF0000"/>
              </font>
            </x14:dxf>
          </x14:cfRule>
          <xm:sqref>I50:I61</xm:sqref>
        </x14:conditionalFormatting>
        <x14:conditionalFormatting xmlns:xm="http://schemas.microsoft.com/office/excel/2006/main">
          <x14:cfRule type="expression" priority="22" id="{A3C51E24-75B4-4702-8021-7621B9AD679B}">
            <xm:f>OR(AND($C17=Nastavení!$A$7,COUNTA($D17:$F17)=3),$C17=Nastavení!$A$6)</xm:f>
            <x14:dxf>
              <font>
                <b val="0"/>
                <i val="0"/>
                <strike/>
                <color rgb="FFFF0000"/>
              </font>
            </x14:dxf>
          </x14:cfRule>
          <xm:sqref>D17:F20</xm:sqref>
        </x14:conditionalFormatting>
        <x14:conditionalFormatting xmlns:xm="http://schemas.microsoft.com/office/excel/2006/main">
          <x14:cfRule type="expression" priority="2" id="{9FC60ED8-4C2C-4963-816E-09A14DEEB301}">
            <xm:f>OR(AND($C27=Nastavení!$A$14,COUNTA($D27:$F27)=3),$C27=Nastavení!$A$13)</xm:f>
            <x14:dxf>
              <font>
                <b val="0"/>
                <i val="0"/>
                <strike/>
                <color rgb="FFFF0000"/>
              </font>
            </x14:dxf>
          </x14:cfRule>
          <x14:cfRule type="expression" priority="4" id="{9BC85D20-D6A4-448D-98F5-A6545C877947}">
            <xm:f>OR(AND($C27=Nastavení!$A$7,COUNTA($D27:$F27)=3),$C27=Nastavení!$A$6)</xm:f>
            <x14:dxf>
              <font>
                <b val="0"/>
                <i val="0"/>
                <strike/>
                <color rgb="FFFF0000"/>
              </font>
            </x14:dxf>
          </x14:cfRule>
          <xm:sqref>D27:F42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Nastavení!$A$29:$A$38</xm:f>
          </x14:formula1>
          <xm:sqref>L7</xm:sqref>
        </x14:dataValidation>
        <x14:dataValidation type="list" allowBlank="1" showInputMessage="1" showErrorMessage="1">
          <x14:formula1>
            <xm:f>Nastavení!$B$19:$B$20</xm:f>
          </x14:formula1>
          <xm:sqref>C46</xm:sqref>
        </x14:dataValidation>
        <x14:dataValidation type="list" allowBlank="1" showInputMessage="1" showErrorMessage="1">
          <x14:formula1>
            <xm:f>Nastavení!$A$6:$A$9</xm:f>
          </x14:formula1>
          <xm:sqref>C17:C20</xm:sqref>
        </x14:dataValidation>
        <x14:dataValidation type="list" allowBlank="1" showInputMessage="1" showErrorMessage="1">
          <x14:formula1>
            <xm:f>Nastavení!$A$30:$A$38</xm:f>
          </x14:formula1>
          <xm:sqref>H50:H61</xm:sqref>
        </x14:dataValidation>
        <x14:dataValidation type="list" allowBlank="1" showInputMessage="1" showErrorMessage="1">
          <x14:formula1>
            <xm:f>Nastavení!$A$13:$A$16</xm:f>
          </x14:formula1>
          <xm:sqref>C27:C42</xm:sqref>
        </x14:dataValidation>
        <x14:dataValidation type="list" allowBlank="1" showInputMessage="1" showErrorMessage="1">
          <x14:formula1>
            <xm:f>Nastavení!$B$23:$B$26</xm:f>
          </x14:formula1>
          <xm:sqref>C47:E47</xm:sqref>
        </x14:dataValidation>
        <x14:dataValidation type="date" allowBlank="1" showInputMessage="1" showErrorMessage="1">
          <x14:formula1>
            <xm:f>D6</xm:f>
          </x14:formula1>
          <x14:formula2>
            <xm:f>Nastavení!C1</xm:f>
          </x14:formula2>
          <xm:sqref>K6</xm:sqref>
        </x14:dataValidation>
        <x14:dataValidation type="date" allowBlank="1" showInputMessage="1" showErrorMessage="1">
          <x14:formula1>
            <xm:f>Nastavení!B1</xm:f>
          </x14:formula1>
          <x14:formula2>
            <xm:f>Nastavení!C1</xm:f>
          </x14:formula2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57"/>
  <sheetViews>
    <sheetView showGridLines="0" showRowColHeaders="0" workbookViewId="0">
      <selection activeCell="D6" sqref="D6"/>
    </sheetView>
  </sheetViews>
  <sheetFormatPr defaultColWidth="0" defaultRowHeight="14.4" zeroHeight="1" x14ac:dyDescent="0.3"/>
  <cols>
    <col min="1" max="1" width="9" customWidth="1"/>
    <col min="2" max="4" width="10.44140625" customWidth="1"/>
    <col min="5" max="5" width="4.6640625" customWidth="1"/>
    <col min="6" max="16384" width="9.109375" hidden="1"/>
  </cols>
  <sheetData>
    <row r="1" spans="1:4" x14ac:dyDescent="0.3">
      <c r="A1" s="12" t="s">
        <v>25</v>
      </c>
      <c r="B1" s="13">
        <v>45108</v>
      </c>
      <c r="C1" s="13">
        <v>45291</v>
      </c>
      <c r="D1" s="54" t="s">
        <v>136</v>
      </c>
    </row>
    <row r="2" spans="1:4" x14ac:dyDescent="0.3">
      <c r="A2" s="90"/>
      <c r="B2" s="91"/>
      <c r="C2" s="91"/>
      <c r="D2" s="54" t="s">
        <v>135</v>
      </c>
    </row>
    <row r="3" spans="1:4" x14ac:dyDescent="0.3">
      <c r="B3" s="4"/>
      <c r="C3" s="4"/>
    </row>
    <row r="4" spans="1:4" x14ac:dyDescent="0.3">
      <c r="A4" s="275" t="s">
        <v>114</v>
      </c>
      <c r="B4" s="276"/>
      <c r="C4" s="276"/>
      <c r="D4" s="277"/>
    </row>
    <row r="5" spans="1:4" x14ac:dyDescent="0.3">
      <c r="A5" s="2" t="s">
        <v>116</v>
      </c>
      <c r="B5" s="2" t="s">
        <v>73</v>
      </c>
      <c r="C5" s="2" t="s">
        <v>74</v>
      </c>
      <c r="D5" s="2" t="s">
        <v>75</v>
      </c>
    </row>
    <row r="6" spans="1:4" x14ac:dyDescent="0.3">
      <c r="A6" s="2" t="s">
        <v>111</v>
      </c>
      <c r="B6" s="2">
        <v>0</v>
      </c>
      <c r="C6" s="2">
        <v>0</v>
      </c>
      <c r="D6" s="99">
        <v>0</v>
      </c>
    </row>
    <row r="7" spans="1:4" x14ac:dyDescent="0.3">
      <c r="A7" s="2" t="s">
        <v>105</v>
      </c>
      <c r="B7" s="2">
        <v>129</v>
      </c>
      <c r="C7" s="2">
        <v>153</v>
      </c>
      <c r="D7" s="99">
        <v>129</v>
      </c>
    </row>
    <row r="8" spans="1:4" x14ac:dyDescent="0.3">
      <c r="A8" s="2" t="s">
        <v>106</v>
      </c>
      <c r="B8" s="2">
        <v>196</v>
      </c>
      <c r="C8" s="2">
        <v>236</v>
      </c>
      <c r="D8" s="99">
        <v>196</v>
      </c>
    </row>
    <row r="9" spans="1:4" x14ac:dyDescent="0.3">
      <c r="A9" s="2" t="s">
        <v>20</v>
      </c>
      <c r="B9" s="2">
        <v>307</v>
      </c>
      <c r="C9" s="2">
        <v>367</v>
      </c>
      <c r="D9" s="99">
        <v>307</v>
      </c>
    </row>
    <row r="10" spans="1:4" x14ac:dyDescent="0.3">
      <c r="A10" s="71"/>
      <c r="B10" s="71"/>
      <c r="C10" s="71"/>
      <c r="D10" s="92"/>
    </row>
    <row r="11" spans="1:4" x14ac:dyDescent="0.3">
      <c r="A11" s="279" t="s">
        <v>115</v>
      </c>
      <c r="B11" s="280"/>
      <c r="C11" s="100">
        <v>45</v>
      </c>
      <c r="D11" s="100" t="s">
        <v>119</v>
      </c>
    </row>
    <row r="12" spans="1:4" x14ac:dyDescent="0.3">
      <c r="A12" s="2" t="s">
        <v>116</v>
      </c>
      <c r="B12" s="2" t="s">
        <v>117</v>
      </c>
      <c r="C12" s="2" t="s">
        <v>118</v>
      </c>
      <c r="D12" s="92"/>
    </row>
    <row r="13" spans="1:4" x14ac:dyDescent="0.3">
      <c r="A13" s="2" t="s">
        <v>111</v>
      </c>
      <c r="B13" s="85">
        <f>0*B16</f>
        <v>0</v>
      </c>
      <c r="C13" s="86" t="str">
        <f>C14</f>
        <v>EUR</v>
      </c>
      <c r="D13" s="92"/>
    </row>
    <row r="14" spans="1:4" x14ac:dyDescent="0.3">
      <c r="A14" s="2" t="s">
        <v>131</v>
      </c>
      <c r="B14" s="85">
        <f>1/3*B16</f>
        <v>15</v>
      </c>
      <c r="C14" s="86" t="str">
        <f>C15</f>
        <v>EUR</v>
      </c>
      <c r="D14" s="92"/>
    </row>
    <row r="15" spans="1:4" x14ac:dyDescent="0.3">
      <c r="A15" s="2" t="s">
        <v>106</v>
      </c>
      <c r="B15" s="85">
        <f>2/3*B16</f>
        <v>30</v>
      </c>
      <c r="C15" s="86" t="str">
        <f>C16</f>
        <v>EUR</v>
      </c>
      <c r="D15" s="92"/>
    </row>
    <row r="16" spans="1:4" x14ac:dyDescent="0.3">
      <c r="A16" s="2" t="s">
        <v>20</v>
      </c>
      <c r="B16" s="85">
        <f>C11</f>
        <v>45</v>
      </c>
      <c r="C16" s="86" t="str">
        <f>D11</f>
        <v>EUR</v>
      </c>
      <c r="D16" s="92"/>
    </row>
    <row r="17" spans="1:5" x14ac:dyDescent="0.3">
      <c r="B17" s="71"/>
      <c r="C17" s="71"/>
      <c r="D17" s="92"/>
    </row>
    <row r="18" spans="1:5" x14ac:dyDescent="0.3">
      <c r="A18" s="275" t="s">
        <v>30</v>
      </c>
      <c r="B18" s="276"/>
      <c r="C18" s="276"/>
      <c r="D18" s="277"/>
    </row>
    <row r="19" spans="1:5" x14ac:dyDescent="0.3">
      <c r="A19" s="14">
        <v>5.2</v>
      </c>
      <c r="B19" s="11" t="s">
        <v>56</v>
      </c>
      <c r="C19" s="11"/>
      <c r="D19" s="11"/>
      <c r="E19" s="8"/>
    </row>
    <row r="20" spans="1:5" x14ac:dyDescent="0.3">
      <c r="A20" s="14">
        <v>1.4</v>
      </c>
      <c r="B20" s="11" t="s">
        <v>55</v>
      </c>
      <c r="C20" s="11"/>
      <c r="D20" s="11"/>
      <c r="E20" s="8"/>
    </row>
    <row r="21" spans="1:5" x14ac:dyDescent="0.3"/>
    <row r="22" spans="1:5" x14ac:dyDescent="0.3">
      <c r="A22" s="275" t="s">
        <v>31</v>
      </c>
      <c r="B22" s="276"/>
      <c r="C22" s="276"/>
      <c r="D22" s="277"/>
    </row>
    <row r="23" spans="1:5" x14ac:dyDescent="0.3">
      <c r="A23" s="18">
        <v>41.2</v>
      </c>
      <c r="B23" s="11" t="s">
        <v>57</v>
      </c>
      <c r="C23" s="11"/>
      <c r="D23" s="11"/>
      <c r="E23" s="8"/>
    </row>
    <row r="24" spans="1:5" x14ac:dyDescent="0.3">
      <c r="A24" s="18">
        <v>45.2</v>
      </c>
      <c r="B24" s="11" t="s">
        <v>58</v>
      </c>
      <c r="C24" s="11"/>
      <c r="D24" s="11"/>
      <c r="E24" s="8"/>
    </row>
    <row r="25" spans="1:5" x14ac:dyDescent="0.3">
      <c r="A25" s="18">
        <v>34.4</v>
      </c>
      <c r="B25" s="15" t="s">
        <v>59</v>
      </c>
      <c r="C25" s="16"/>
      <c r="D25" s="17"/>
      <c r="E25" s="8"/>
    </row>
    <row r="26" spans="1:5" x14ac:dyDescent="0.3">
      <c r="A26" s="18">
        <v>8.1999999999999993</v>
      </c>
      <c r="B26" s="15" t="s">
        <v>132</v>
      </c>
      <c r="C26" s="16"/>
      <c r="D26" s="17"/>
      <c r="E26" s="8"/>
    </row>
    <row r="27" spans="1:5" x14ac:dyDescent="0.3">
      <c r="A27" s="68"/>
      <c r="B27" s="69"/>
      <c r="C27" s="69"/>
      <c r="D27" s="69"/>
      <c r="E27" s="8"/>
    </row>
    <row r="28" spans="1:5" x14ac:dyDescent="0.3">
      <c r="A28" s="278" t="s">
        <v>64</v>
      </c>
      <c r="B28" s="278"/>
      <c r="C28" s="278"/>
      <c r="D28" s="7"/>
      <c r="E28" s="7"/>
    </row>
    <row r="29" spans="1:5" x14ac:dyDescent="0.3">
      <c r="A29" s="70" t="s">
        <v>112</v>
      </c>
      <c r="B29" s="281" t="s">
        <v>113</v>
      </c>
      <c r="C29" s="282"/>
      <c r="D29" s="7"/>
      <c r="E29" s="7"/>
    </row>
    <row r="30" spans="1:5" x14ac:dyDescent="0.3">
      <c r="A30" s="1" t="s">
        <v>36</v>
      </c>
      <c r="B30" s="157" t="s">
        <v>37</v>
      </c>
      <c r="C30" s="157"/>
      <c r="D30" s="7"/>
      <c r="E30" s="7"/>
    </row>
    <row r="31" spans="1:5" x14ac:dyDescent="0.3">
      <c r="A31" s="1" t="s">
        <v>38</v>
      </c>
      <c r="B31" s="157" t="s">
        <v>39</v>
      </c>
      <c r="C31" s="157"/>
      <c r="D31" s="7"/>
      <c r="E31" s="7"/>
    </row>
    <row r="32" spans="1:5" x14ac:dyDescent="0.3">
      <c r="A32" s="1" t="s">
        <v>40</v>
      </c>
      <c r="B32" s="157" t="s">
        <v>41</v>
      </c>
      <c r="C32" s="157"/>
      <c r="D32" s="7"/>
      <c r="E32" s="7"/>
    </row>
    <row r="33" spans="1:5" x14ac:dyDescent="0.3">
      <c r="A33" s="1" t="s">
        <v>42</v>
      </c>
      <c r="B33" s="157" t="s">
        <v>43</v>
      </c>
      <c r="C33" s="157"/>
      <c r="D33" s="7"/>
      <c r="E33" s="7"/>
    </row>
    <row r="34" spans="1:5" x14ac:dyDescent="0.3">
      <c r="A34" s="1" t="s">
        <v>44</v>
      </c>
      <c r="B34" s="157" t="s">
        <v>45</v>
      </c>
      <c r="C34" s="157"/>
      <c r="D34" s="7"/>
      <c r="E34" s="7"/>
    </row>
    <row r="35" spans="1:5" x14ac:dyDescent="0.3">
      <c r="A35" s="1" t="s">
        <v>46</v>
      </c>
      <c r="B35" s="157" t="s">
        <v>47</v>
      </c>
      <c r="C35" s="157"/>
      <c r="D35" s="7"/>
      <c r="E35" s="7"/>
    </row>
    <row r="36" spans="1:5" x14ac:dyDescent="0.3">
      <c r="A36" s="1" t="s">
        <v>48</v>
      </c>
      <c r="B36" s="157" t="s">
        <v>49</v>
      </c>
      <c r="C36" s="157"/>
      <c r="D36" s="7"/>
      <c r="E36" s="7"/>
    </row>
    <row r="37" spans="1:5" x14ac:dyDescent="0.3">
      <c r="A37" s="1" t="s">
        <v>50</v>
      </c>
      <c r="B37" s="157" t="s">
        <v>51</v>
      </c>
      <c r="C37" s="157"/>
      <c r="D37" s="7"/>
      <c r="E37" s="7"/>
    </row>
    <row r="38" spans="1:5" x14ac:dyDescent="0.3">
      <c r="A38" s="1" t="s">
        <v>52</v>
      </c>
      <c r="B38" s="157" t="s">
        <v>91</v>
      </c>
      <c r="C38" s="157"/>
      <c r="D38" s="7"/>
      <c r="E38" s="7"/>
    </row>
    <row r="39" spans="1:5" x14ac:dyDescent="0.3">
      <c r="A39" s="5"/>
      <c r="B39" s="7"/>
      <c r="C39" s="7"/>
      <c r="D39" s="7"/>
      <c r="E39" s="7"/>
    </row>
    <row r="40" spans="1:5" hidden="1" x14ac:dyDescent="0.3">
      <c r="A40" s="5"/>
      <c r="B40" s="7"/>
      <c r="C40" s="7"/>
      <c r="D40" s="7"/>
      <c r="E40" s="7"/>
    </row>
    <row r="41" spans="1:5" hidden="1" x14ac:dyDescent="0.3">
      <c r="A41" s="5"/>
      <c r="B41" s="7"/>
      <c r="C41" s="7"/>
      <c r="D41" s="7"/>
      <c r="E41" s="7"/>
    </row>
    <row r="42" spans="1:5" hidden="1" x14ac:dyDescent="0.3"/>
    <row r="43" spans="1:5" hidden="1" x14ac:dyDescent="0.3"/>
    <row r="44" spans="1:5" hidden="1" x14ac:dyDescent="0.3"/>
    <row r="45" spans="1:5" hidden="1" x14ac:dyDescent="0.3"/>
    <row r="46" spans="1:5" hidden="1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</sheetData>
  <sheetProtection algorithmName="SHA-512" hashValue="o5C9zmJ0mDlFLiDNICvxCttvccs5zqsxHtPrVOeeLEKVjk8PljKD69lXC6RZ2Ssfws/tnlqo4TDxzI09F0zNKg==" saltValue="40QWKWgFiEPBIBrhBbNeDA==" spinCount="100000" sheet="1" selectLockedCells="1"/>
  <sortState ref="A10:B11">
    <sortCondition descending="1" ref="A10:A11"/>
  </sortState>
  <mergeCells count="15">
    <mergeCell ref="B32:C32"/>
    <mergeCell ref="B38:C38"/>
    <mergeCell ref="B33:C33"/>
    <mergeCell ref="B34:C34"/>
    <mergeCell ref="B35:C35"/>
    <mergeCell ref="B36:C36"/>
    <mergeCell ref="B37:C37"/>
    <mergeCell ref="A4:D4"/>
    <mergeCell ref="A18:D18"/>
    <mergeCell ref="B30:C30"/>
    <mergeCell ref="B31:C31"/>
    <mergeCell ref="A28:C28"/>
    <mergeCell ref="A11:B11"/>
    <mergeCell ref="B29:C29"/>
    <mergeCell ref="A22:D22"/>
  </mergeCells>
  <conditionalFormatting sqref="D7:D9">
    <cfRule type="expression" dxfId="0" priority="1">
      <formula>D7=""</formula>
    </cfRule>
  </conditionalFormatting>
  <dataValidations count="2">
    <dataValidation type="decimal" allowBlank="1" showInputMessage="1" showErrorMessage="1" sqref="D7:D10 D12:D17">
      <formula1>B7</formula1>
      <formula2>C7</formula2>
    </dataValidation>
    <dataValidation type="decimal" allowBlank="1" showInputMessage="1" showErrorMessage="1" sqref="D6">
      <formula1>B6</formula1>
      <formula2>C7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Cestovní příkaz-verze</vt:lpstr>
      <vt:lpstr>Cestovní příkaz</vt:lpstr>
      <vt:lpstr>Nastavení</vt:lpstr>
      <vt:lpstr>'Cestovní příkaz'!Oblast_tisku</vt:lpstr>
      <vt:lpstr>'Cestovní příkaz-verze'!Oblast_tisku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Cestovní příkaz ČR</dc:title>
  <dc:subject>Formulář</dc:subject>
  <dc:creator/>
  <cp:lastModifiedBy/>
  <dcterms:created xsi:type="dcterms:W3CDTF">2015-06-05T18:19:34Z</dcterms:created>
  <dcterms:modified xsi:type="dcterms:W3CDTF">2023-08-27T13:58:30Z</dcterms:modified>
</cp:coreProperties>
</file>